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2.xml" ContentType="application/vnd.openxmlformats-officedocument.drawing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drawings/drawing3.xml" ContentType="application/vnd.openxmlformats-officedocument.drawing+xml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drawings/drawing4.xml" ContentType="application/vnd.openxmlformats-officedocument.drawing+xml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drawings/drawing5.xml" ContentType="application/vnd.openxmlformats-officedocument.drawing+xml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6.xml" ContentType="application/vnd.openxmlformats-officedocument.drawing+xml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drawings/drawing7.xml" ContentType="application/vnd.openxmlformats-officedocument.drawing+xml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artuulikool-my.sharepoint.com/personal/urves_ut_ee/Documents/Dokumendid/Aasta 2023/Keemia bakalaureusetööd 2023/"/>
    </mc:Choice>
  </mc:AlternateContent>
  <xr:revisionPtr revIDLastSave="0" documentId="8_{B4F42769-73A0-4838-88FE-3156EC133D37}" xr6:coauthVersionLast="36" xr6:coauthVersionMax="36" xr10:uidLastSave="{00000000-0000-0000-0000-000000000000}"/>
  <bookViews>
    <workbookView xWindow="-60" yWindow="-60" windowWidth="15480" windowHeight="11640" firstSheet="6" activeTab="6" xr2:uid="{00000000-000D-0000-FFFF-FFFF00000000}"/>
  </bookViews>
  <sheets>
    <sheet name="ACE" sheetId="4" r:id="rId1"/>
    <sheet name="KET" sheetId="10" r:id="rId2"/>
    <sheet name="MEL" sheetId="5" r:id="rId3"/>
    <sheet name="IBU" sheetId="8" r:id="rId4"/>
    <sheet name="CAR" sheetId="7" r:id="rId5"/>
    <sheet name="FLU" sheetId="6" r:id="rId6"/>
    <sheet name="FIR" sheetId="9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6" l="1"/>
  <c r="F13" i="6"/>
  <c r="F16" i="6"/>
  <c r="P48" i="9"/>
  <c r="J47" i="9"/>
  <c r="P48" i="6"/>
  <c r="P48" i="7"/>
  <c r="P47" i="8"/>
  <c r="J46" i="8"/>
  <c r="P43" i="5"/>
  <c r="J42" i="5"/>
  <c r="P47" i="10"/>
  <c r="P47" i="4"/>
  <c r="J46" i="4"/>
  <c r="C19" i="10"/>
  <c r="C26" i="4"/>
  <c r="F26" i="4"/>
  <c r="F31" i="4"/>
  <c r="R19" i="4"/>
  <c r="U19" i="4"/>
  <c r="U24" i="4"/>
  <c r="M19" i="4"/>
  <c r="P19" i="4"/>
  <c r="P24" i="4"/>
  <c r="H19" i="4"/>
  <c r="J19" i="4"/>
  <c r="C19" i="4"/>
  <c r="F19" i="4"/>
  <c r="F24" i="4"/>
  <c r="C27" i="7"/>
  <c r="E27" i="7"/>
  <c r="S25" i="9"/>
  <c r="R20" i="9"/>
  <c r="M20" i="9"/>
  <c r="P20" i="9"/>
  <c r="P25" i="9"/>
  <c r="H20" i="9"/>
  <c r="J20" i="9"/>
  <c r="C20" i="9"/>
  <c r="C27" i="9" s="1"/>
  <c r="E27" i="9" s="1"/>
  <c r="E20" i="9"/>
  <c r="R20" i="7"/>
  <c r="M20" i="7"/>
  <c r="O20" i="7"/>
  <c r="R19" i="6"/>
  <c r="M19" i="6"/>
  <c r="H19" i="6"/>
  <c r="K19" i="6"/>
  <c r="K24" i="6"/>
  <c r="C19" i="6"/>
  <c r="C26" i="6"/>
  <c r="R19" i="8"/>
  <c r="T19" i="8"/>
  <c r="T24" i="8"/>
  <c r="M19" i="8"/>
  <c r="P19" i="8"/>
  <c r="P24" i="8"/>
  <c r="H19" i="8"/>
  <c r="C19" i="8"/>
  <c r="F19" i="8"/>
  <c r="F24" i="8"/>
  <c r="R18" i="5"/>
  <c r="M18" i="5"/>
  <c r="O18" i="5"/>
  <c r="O23" i="5"/>
  <c r="H18" i="5"/>
  <c r="C18" i="5"/>
  <c r="C25" i="5"/>
  <c r="F25" i="5"/>
  <c r="F30" i="5"/>
  <c r="R19" i="10"/>
  <c r="U19" i="10"/>
  <c r="U24" i="10"/>
  <c r="M19" i="10"/>
  <c r="O19" i="10"/>
  <c r="H26" i="10"/>
  <c r="J26" i="10"/>
  <c r="J31" i="10"/>
  <c r="H19" i="10"/>
  <c r="K19" i="10"/>
  <c r="K24" i="10"/>
  <c r="C26" i="10"/>
  <c r="F26" i="10"/>
  <c r="F31" i="10"/>
  <c r="D61" i="10"/>
  <c r="J45" i="10"/>
  <c r="I58" i="10"/>
  <c r="I57" i="10"/>
  <c r="I56" i="10"/>
  <c r="I55" i="10"/>
  <c r="J46" i="10"/>
  <c r="S31" i="10"/>
  <c r="I31" i="10"/>
  <c r="D31" i="10"/>
  <c r="S27" i="10"/>
  <c r="I27" i="10"/>
  <c r="I29" i="10"/>
  <c r="D27" i="10"/>
  <c r="F27" i="10"/>
  <c r="F30" i="10"/>
  <c r="R26" i="10"/>
  <c r="U26" i="10"/>
  <c r="U31" i="10"/>
  <c r="N31" i="10"/>
  <c r="M26" i="10"/>
  <c r="O26" i="10"/>
  <c r="S24" i="10"/>
  <c r="N24" i="10"/>
  <c r="I24" i="10"/>
  <c r="D24" i="10"/>
  <c r="S20" i="10"/>
  <c r="U20" i="10"/>
  <c r="U23" i="10"/>
  <c r="N20" i="10"/>
  <c r="P20" i="10"/>
  <c r="P23" i="10"/>
  <c r="N22" i="10"/>
  <c r="I20" i="10"/>
  <c r="I22" i="10"/>
  <c r="D20" i="10"/>
  <c r="D22" i="10"/>
  <c r="S17" i="10"/>
  <c r="N17" i="10"/>
  <c r="I17" i="10"/>
  <c r="D17" i="10"/>
  <c r="S14" i="10"/>
  <c r="N14" i="10"/>
  <c r="I14" i="10"/>
  <c r="D14" i="10"/>
  <c r="S13" i="10"/>
  <c r="N13" i="10"/>
  <c r="I13" i="10"/>
  <c r="K13" i="10"/>
  <c r="K16" i="10"/>
  <c r="D13" i="10"/>
  <c r="U12" i="10"/>
  <c r="T12" i="10"/>
  <c r="P12" i="10"/>
  <c r="O12" i="10"/>
  <c r="K12" i="10"/>
  <c r="J12" i="10"/>
  <c r="F12" i="10"/>
  <c r="E12" i="10"/>
  <c r="U11" i="10"/>
  <c r="T11" i="10"/>
  <c r="P11" i="10"/>
  <c r="O11" i="10"/>
  <c r="K11" i="10"/>
  <c r="J11" i="10"/>
  <c r="F11" i="10"/>
  <c r="E11" i="10"/>
  <c r="U10" i="10"/>
  <c r="T10" i="10"/>
  <c r="P10" i="10"/>
  <c r="O10" i="10"/>
  <c r="K10" i="10"/>
  <c r="J10" i="10"/>
  <c r="F10" i="10"/>
  <c r="E10" i="10"/>
  <c r="U9" i="10"/>
  <c r="T9" i="10"/>
  <c r="P9" i="10"/>
  <c r="O9" i="10"/>
  <c r="K9" i="10"/>
  <c r="J9" i="10"/>
  <c r="F9" i="10"/>
  <c r="E9" i="10"/>
  <c r="U8" i="10"/>
  <c r="T8" i="10"/>
  <c r="T13" i="10"/>
  <c r="P8" i="10"/>
  <c r="O8" i="10"/>
  <c r="O17" i="10"/>
  <c r="K8" i="10"/>
  <c r="J8" i="10"/>
  <c r="J17" i="10"/>
  <c r="F8" i="10"/>
  <c r="E8" i="10"/>
  <c r="D62" i="9"/>
  <c r="J46" i="9"/>
  <c r="I59" i="9"/>
  <c r="I58" i="9"/>
  <c r="I57" i="9"/>
  <c r="I56" i="9"/>
  <c r="S32" i="9"/>
  <c r="I32" i="9"/>
  <c r="D32" i="9"/>
  <c r="S28" i="9"/>
  <c r="S30" i="9"/>
  <c r="I28" i="9"/>
  <c r="D28" i="9"/>
  <c r="D30" i="9"/>
  <c r="R27" i="9"/>
  <c r="T27" i="9"/>
  <c r="T32" i="9"/>
  <c r="N32" i="9"/>
  <c r="M27" i="9"/>
  <c r="H27" i="9"/>
  <c r="K28" i="9" s="1"/>
  <c r="K31" i="9" s="1"/>
  <c r="J27" i="9"/>
  <c r="N25" i="9"/>
  <c r="I25" i="9"/>
  <c r="D25" i="9"/>
  <c r="N21" i="9"/>
  <c r="N23" i="9"/>
  <c r="I21" i="9"/>
  <c r="I23" i="9"/>
  <c r="D21" i="9"/>
  <c r="D23" i="9"/>
  <c r="K20" i="9"/>
  <c r="K25" i="9"/>
  <c r="S18" i="9"/>
  <c r="N18" i="9"/>
  <c r="I18" i="9"/>
  <c r="D18" i="9"/>
  <c r="S15" i="9"/>
  <c r="N15" i="9"/>
  <c r="I15" i="9"/>
  <c r="D15" i="9"/>
  <c r="S14" i="9"/>
  <c r="N14" i="9"/>
  <c r="I14" i="9"/>
  <c r="K14" i="9"/>
  <c r="K17" i="9"/>
  <c r="D14" i="9"/>
  <c r="F14" i="9"/>
  <c r="F17" i="9"/>
  <c r="U13" i="9"/>
  <c r="T13" i="9"/>
  <c r="P13" i="9"/>
  <c r="O13" i="9"/>
  <c r="K13" i="9"/>
  <c r="J13" i="9"/>
  <c r="F13" i="9"/>
  <c r="E13" i="9"/>
  <c r="U12" i="9"/>
  <c r="T12" i="9"/>
  <c r="P12" i="9"/>
  <c r="O12" i="9"/>
  <c r="K12" i="9"/>
  <c r="J12" i="9"/>
  <c r="F12" i="9"/>
  <c r="E12" i="9"/>
  <c r="U11" i="9"/>
  <c r="T11" i="9"/>
  <c r="P11" i="9"/>
  <c r="O11" i="9"/>
  <c r="K11" i="9"/>
  <c r="J11" i="9"/>
  <c r="F11" i="9"/>
  <c r="E11" i="9"/>
  <c r="U10" i="9"/>
  <c r="T10" i="9"/>
  <c r="P10" i="9"/>
  <c r="O10" i="9"/>
  <c r="K10" i="9"/>
  <c r="J10" i="9"/>
  <c r="F10" i="9"/>
  <c r="E10" i="9"/>
  <c r="U9" i="9"/>
  <c r="T9" i="9"/>
  <c r="T18" i="9"/>
  <c r="P9" i="9"/>
  <c r="O9" i="9"/>
  <c r="O18" i="9"/>
  <c r="K9" i="9"/>
  <c r="J9" i="9"/>
  <c r="J15" i="9" s="1"/>
  <c r="J18" i="9"/>
  <c r="F9" i="9"/>
  <c r="F18" i="9"/>
  <c r="E9" i="9"/>
  <c r="E18" i="9"/>
  <c r="D61" i="8"/>
  <c r="J45" i="8"/>
  <c r="I58" i="8"/>
  <c r="I57" i="8"/>
  <c r="I56" i="8"/>
  <c r="I55" i="8"/>
  <c r="S31" i="8"/>
  <c r="I31" i="8"/>
  <c r="D31" i="8"/>
  <c r="S27" i="8"/>
  <c r="I27" i="8"/>
  <c r="I29" i="8"/>
  <c r="D27" i="8"/>
  <c r="D29" i="8"/>
  <c r="R26" i="8"/>
  <c r="U27" i="8" s="1"/>
  <c r="U30" i="8" s="1"/>
  <c r="T26" i="8"/>
  <c r="N31" i="8"/>
  <c r="M26" i="8"/>
  <c r="P26" i="8"/>
  <c r="P31" i="8"/>
  <c r="H26" i="8"/>
  <c r="J26" i="8"/>
  <c r="S24" i="8"/>
  <c r="N24" i="8"/>
  <c r="I24" i="8"/>
  <c r="D24" i="8"/>
  <c r="S20" i="8"/>
  <c r="N20" i="8"/>
  <c r="I20" i="8"/>
  <c r="I22" i="8"/>
  <c r="D20" i="8"/>
  <c r="D22" i="8"/>
  <c r="S17" i="8"/>
  <c r="N17" i="8"/>
  <c r="I17" i="8"/>
  <c r="D17" i="8"/>
  <c r="S14" i="8"/>
  <c r="N14" i="8"/>
  <c r="I14" i="8"/>
  <c r="D14" i="8"/>
  <c r="S13" i="8"/>
  <c r="N13" i="8"/>
  <c r="I13" i="8"/>
  <c r="K13" i="8"/>
  <c r="K16" i="8"/>
  <c r="D13" i="8"/>
  <c r="D15" i="8" s="1"/>
  <c r="F13" i="8"/>
  <c r="F16" i="8"/>
  <c r="U12" i="8"/>
  <c r="T12" i="8"/>
  <c r="P12" i="8"/>
  <c r="O12" i="8"/>
  <c r="K12" i="8"/>
  <c r="J12" i="8"/>
  <c r="F12" i="8"/>
  <c r="E12" i="8"/>
  <c r="U11" i="8"/>
  <c r="T11" i="8"/>
  <c r="P11" i="8"/>
  <c r="O11" i="8"/>
  <c r="K11" i="8"/>
  <c r="J11" i="8"/>
  <c r="F11" i="8"/>
  <c r="E11" i="8"/>
  <c r="U10" i="8"/>
  <c r="T10" i="8"/>
  <c r="P10" i="8"/>
  <c r="O10" i="8"/>
  <c r="K10" i="8"/>
  <c r="J10" i="8"/>
  <c r="F10" i="8"/>
  <c r="E10" i="8"/>
  <c r="U9" i="8"/>
  <c r="T9" i="8"/>
  <c r="P9" i="8"/>
  <c r="O9" i="8"/>
  <c r="K9" i="8"/>
  <c r="J9" i="8"/>
  <c r="F9" i="8"/>
  <c r="E9" i="8"/>
  <c r="U8" i="8"/>
  <c r="T8" i="8"/>
  <c r="P8" i="8"/>
  <c r="O8" i="8"/>
  <c r="K8" i="8"/>
  <c r="K14" i="8"/>
  <c r="K17" i="8"/>
  <c r="J8" i="8"/>
  <c r="F8" i="8"/>
  <c r="E8" i="8"/>
  <c r="D62" i="7"/>
  <c r="J46" i="7"/>
  <c r="I59" i="7"/>
  <c r="I58" i="7"/>
  <c r="I57" i="7"/>
  <c r="I56" i="7"/>
  <c r="J47" i="7"/>
  <c r="S32" i="7"/>
  <c r="I32" i="7"/>
  <c r="D32" i="7"/>
  <c r="S28" i="7"/>
  <c r="S30" i="7"/>
  <c r="I28" i="7"/>
  <c r="I30" i="7"/>
  <c r="D28" i="7"/>
  <c r="D30" i="7"/>
  <c r="R27" i="7"/>
  <c r="T27" i="7"/>
  <c r="N32" i="7"/>
  <c r="M27" i="7"/>
  <c r="P27" i="7"/>
  <c r="P32" i="7"/>
  <c r="H27" i="7"/>
  <c r="J27" i="7"/>
  <c r="J28" i="7"/>
  <c r="J30" i="7"/>
  <c r="S25" i="7"/>
  <c r="N25" i="7"/>
  <c r="I25" i="7"/>
  <c r="D25" i="7"/>
  <c r="S21" i="7"/>
  <c r="U21" i="7"/>
  <c r="U24" i="7"/>
  <c r="N21" i="7"/>
  <c r="P21" i="7"/>
  <c r="P24" i="7"/>
  <c r="I21" i="7"/>
  <c r="I23" i="7"/>
  <c r="D21" i="7"/>
  <c r="D23" i="7"/>
  <c r="U20" i="7"/>
  <c r="U25" i="7"/>
  <c r="T20" i="7"/>
  <c r="T21" i="7"/>
  <c r="T23" i="7"/>
  <c r="P20" i="7"/>
  <c r="P25" i="7"/>
  <c r="K20" i="7"/>
  <c r="K25" i="7"/>
  <c r="J20" i="7"/>
  <c r="J25" i="7"/>
  <c r="F20" i="7"/>
  <c r="F25" i="7"/>
  <c r="E20" i="7"/>
  <c r="E21" i="7"/>
  <c r="E23" i="7"/>
  <c r="S18" i="7"/>
  <c r="N18" i="7"/>
  <c r="I18" i="7"/>
  <c r="D18" i="7"/>
  <c r="S15" i="7"/>
  <c r="N15" i="7"/>
  <c r="I15" i="7"/>
  <c r="D15" i="7"/>
  <c r="S14" i="7"/>
  <c r="S16" i="7" s="1"/>
  <c r="N14" i="7"/>
  <c r="N16" i="7" s="1"/>
  <c r="I14" i="7"/>
  <c r="K14" i="7"/>
  <c r="K17" i="7"/>
  <c r="D14" i="7"/>
  <c r="D16" i="7" s="1"/>
  <c r="F14" i="7"/>
  <c r="F17" i="7"/>
  <c r="U13" i="7"/>
  <c r="T13" i="7"/>
  <c r="P13" i="7"/>
  <c r="O13" i="7"/>
  <c r="K13" i="7"/>
  <c r="J13" i="7"/>
  <c r="F13" i="7"/>
  <c r="E13" i="7"/>
  <c r="U12" i="7"/>
  <c r="T12" i="7"/>
  <c r="P12" i="7"/>
  <c r="O12" i="7"/>
  <c r="K12" i="7"/>
  <c r="J12" i="7"/>
  <c r="F12" i="7"/>
  <c r="E12" i="7"/>
  <c r="U11" i="7"/>
  <c r="T11" i="7"/>
  <c r="P11" i="7"/>
  <c r="O11" i="7"/>
  <c r="K11" i="7"/>
  <c r="J11" i="7"/>
  <c r="F11" i="7"/>
  <c r="E11" i="7"/>
  <c r="U10" i="7"/>
  <c r="T10" i="7"/>
  <c r="P10" i="7"/>
  <c r="O10" i="7"/>
  <c r="K10" i="7"/>
  <c r="J10" i="7"/>
  <c r="F10" i="7"/>
  <c r="E10" i="7"/>
  <c r="U9" i="7"/>
  <c r="T9" i="7"/>
  <c r="T15" i="7"/>
  <c r="P9" i="7"/>
  <c r="P15" i="7"/>
  <c r="O9" i="7"/>
  <c r="K9" i="7"/>
  <c r="J9" i="7"/>
  <c r="F9" i="7"/>
  <c r="E9" i="7"/>
  <c r="E18" i="7"/>
  <c r="D62" i="6"/>
  <c r="J46" i="6"/>
  <c r="I59" i="6"/>
  <c r="I58" i="6"/>
  <c r="I57" i="6"/>
  <c r="I56" i="6"/>
  <c r="J47" i="6"/>
  <c r="S31" i="6"/>
  <c r="I31" i="6"/>
  <c r="D31" i="6"/>
  <c r="S27" i="6"/>
  <c r="S29" i="6"/>
  <c r="I27" i="6"/>
  <c r="I29" i="6"/>
  <c r="D27" i="6"/>
  <c r="D29" i="6"/>
  <c r="R26" i="6"/>
  <c r="T26" i="6"/>
  <c r="T31" i="6"/>
  <c r="N31" i="6"/>
  <c r="M26" i="6"/>
  <c r="H26" i="6"/>
  <c r="J26" i="6"/>
  <c r="S24" i="6"/>
  <c r="N24" i="6"/>
  <c r="I24" i="6"/>
  <c r="D24" i="6"/>
  <c r="S20" i="6"/>
  <c r="S22" i="6"/>
  <c r="N20" i="6"/>
  <c r="N22" i="6"/>
  <c r="I20" i="6"/>
  <c r="I22" i="6"/>
  <c r="D20" i="6"/>
  <c r="D22" i="6"/>
  <c r="U19" i="6"/>
  <c r="U24" i="6"/>
  <c r="T19" i="6"/>
  <c r="T20" i="6"/>
  <c r="T22" i="6"/>
  <c r="F19" i="6"/>
  <c r="F24" i="6"/>
  <c r="E19" i="6"/>
  <c r="E24" i="6"/>
  <c r="S17" i="6"/>
  <c r="N17" i="6"/>
  <c r="I17" i="6"/>
  <c r="D17" i="6"/>
  <c r="S14" i="6"/>
  <c r="N14" i="6"/>
  <c r="N34" i="6"/>
  <c r="E49" i="6"/>
  <c r="I14" i="6"/>
  <c r="D14" i="6"/>
  <c r="S13" i="6"/>
  <c r="N13" i="6"/>
  <c r="I13" i="6"/>
  <c r="I15" i="6" s="1"/>
  <c r="K13" i="6"/>
  <c r="K16" i="6"/>
  <c r="U12" i="6"/>
  <c r="T12" i="6"/>
  <c r="P12" i="6"/>
  <c r="O12" i="6"/>
  <c r="K12" i="6"/>
  <c r="J12" i="6"/>
  <c r="F12" i="6"/>
  <c r="E12" i="6"/>
  <c r="U11" i="6"/>
  <c r="T11" i="6"/>
  <c r="P11" i="6"/>
  <c r="O11" i="6"/>
  <c r="K11" i="6"/>
  <c r="J11" i="6"/>
  <c r="F11" i="6"/>
  <c r="E11" i="6"/>
  <c r="U10" i="6"/>
  <c r="T10" i="6"/>
  <c r="P10" i="6"/>
  <c r="O10" i="6"/>
  <c r="K10" i="6"/>
  <c r="J10" i="6"/>
  <c r="F10" i="6"/>
  <c r="E10" i="6"/>
  <c r="U9" i="6"/>
  <c r="T9" i="6"/>
  <c r="P9" i="6"/>
  <c r="O9" i="6"/>
  <c r="K9" i="6"/>
  <c r="J9" i="6"/>
  <c r="F9" i="6"/>
  <c r="E9" i="6"/>
  <c r="U8" i="6"/>
  <c r="U13" i="6"/>
  <c r="T8" i="6"/>
  <c r="P8" i="6"/>
  <c r="P13" i="6"/>
  <c r="O8" i="6"/>
  <c r="K8" i="6"/>
  <c r="K17" i="6"/>
  <c r="J8" i="6"/>
  <c r="J14" i="6"/>
  <c r="F8" i="6"/>
  <c r="E8" i="6"/>
  <c r="E14" i="6"/>
  <c r="D57" i="5"/>
  <c r="I54" i="5"/>
  <c r="I53" i="5"/>
  <c r="I52" i="5"/>
  <c r="I51" i="5"/>
  <c r="S30" i="5"/>
  <c r="I30" i="5"/>
  <c r="D30" i="5"/>
  <c r="S26" i="5"/>
  <c r="I26" i="5"/>
  <c r="I28" i="5"/>
  <c r="D26" i="5"/>
  <c r="D28" i="5"/>
  <c r="R25" i="5"/>
  <c r="U25" i="5"/>
  <c r="U30" i="5"/>
  <c r="N30" i="5"/>
  <c r="M25" i="5"/>
  <c r="O25" i="5"/>
  <c r="H25" i="5"/>
  <c r="K25" i="5"/>
  <c r="K30" i="5"/>
  <c r="S23" i="5"/>
  <c r="N23" i="5"/>
  <c r="I23" i="5"/>
  <c r="D23" i="5"/>
  <c r="S19" i="5"/>
  <c r="U19" i="5"/>
  <c r="U22" i="5"/>
  <c r="N19" i="5"/>
  <c r="P19" i="5"/>
  <c r="P22" i="5"/>
  <c r="I19" i="5"/>
  <c r="K19" i="5"/>
  <c r="K22" i="5"/>
  <c r="D19" i="5"/>
  <c r="D21" i="5"/>
  <c r="U18" i="5"/>
  <c r="U23" i="5"/>
  <c r="T18" i="5"/>
  <c r="T19" i="5"/>
  <c r="T21" i="5"/>
  <c r="P18" i="5"/>
  <c r="P23" i="5"/>
  <c r="K18" i="5"/>
  <c r="K23" i="5"/>
  <c r="J18" i="5"/>
  <c r="J23" i="5"/>
  <c r="S16" i="5"/>
  <c r="N16" i="5"/>
  <c r="I16" i="5"/>
  <c r="D16" i="5"/>
  <c r="S13" i="5"/>
  <c r="N13" i="5"/>
  <c r="I13" i="5"/>
  <c r="D13" i="5"/>
  <c r="S12" i="5"/>
  <c r="N12" i="5"/>
  <c r="I12" i="5"/>
  <c r="K12" i="5"/>
  <c r="K15" i="5"/>
  <c r="D12" i="5"/>
  <c r="F12" i="5"/>
  <c r="F15" i="5"/>
  <c r="U11" i="5"/>
  <c r="T11" i="5"/>
  <c r="P11" i="5"/>
  <c r="O11" i="5"/>
  <c r="K11" i="5"/>
  <c r="J11" i="5"/>
  <c r="F11" i="5"/>
  <c r="E11" i="5"/>
  <c r="U10" i="5"/>
  <c r="T10" i="5"/>
  <c r="P10" i="5"/>
  <c r="O10" i="5"/>
  <c r="K10" i="5"/>
  <c r="J10" i="5"/>
  <c r="F10" i="5"/>
  <c r="E10" i="5"/>
  <c r="U9" i="5"/>
  <c r="T9" i="5"/>
  <c r="P9" i="5"/>
  <c r="O9" i="5"/>
  <c r="K9" i="5"/>
  <c r="J9" i="5"/>
  <c r="F9" i="5"/>
  <c r="E9" i="5"/>
  <c r="U8" i="5"/>
  <c r="T8" i="5"/>
  <c r="P8" i="5"/>
  <c r="O8" i="5"/>
  <c r="K8" i="5"/>
  <c r="J8" i="5"/>
  <c r="F8" i="5"/>
  <c r="E8" i="5"/>
  <c r="U7" i="5"/>
  <c r="U12" i="5"/>
  <c r="U16" i="5"/>
  <c r="T7" i="5"/>
  <c r="T16" i="5"/>
  <c r="P7" i="5"/>
  <c r="O7" i="5"/>
  <c r="K7" i="5"/>
  <c r="J7" i="5"/>
  <c r="F7" i="5"/>
  <c r="E7" i="5"/>
  <c r="I58" i="4"/>
  <c r="I57" i="4"/>
  <c r="I56" i="4"/>
  <c r="I55" i="4"/>
  <c r="D61" i="4"/>
  <c r="J45" i="4"/>
  <c r="F8" i="4"/>
  <c r="D14" i="4"/>
  <c r="D13" i="4"/>
  <c r="F13" i="4"/>
  <c r="F16" i="4"/>
  <c r="I13" i="4"/>
  <c r="K13" i="4"/>
  <c r="K16" i="4"/>
  <c r="D27" i="4"/>
  <c r="D29" i="4"/>
  <c r="F10" i="4"/>
  <c r="R26" i="4"/>
  <c r="T26" i="4"/>
  <c r="M26" i="4"/>
  <c r="P26" i="4"/>
  <c r="P31" i="4"/>
  <c r="H26" i="4"/>
  <c r="K26" i="4"/>
  <c r="K31" i="4"/>
  <c r="S31" i="4"/>
  <c r="S27" i="4"/>
  <c r="S29" i="4"/>
  <c r="S24" i="4"/>
  <c r="S20" i="4"/>
  <c r="U20" i="4"/>
  <c r="U23" i="4"/>
  <c r="E12" i="4"/>
  <c r="F12" i="4"/>
  <c r="J12" i="4"/>
  <c r="K12" i="4"/>
  <c r="O12" i="4"/>
  <c r="P12" i="4"/>
  <c r="T12" i="4"/>
  <c r="U12" i="4"/>
  <c r="S17" i="4"/>
  <c r="S14" i="4"/>
  <c r="S13" i="4"/>
  <c r="U11" i="4"/>
  <c r="T11" i="4"/>
  <c r="U10" i="4"/>
  <c r="T10" i="4"/>
  <c r="U9" i="4"/>
  <c r="T9" i="4"/>
  <c r="U8" i="4"/>
  <c r="T8" i="4"/>
  <c r="N31" i="4"/>
  <c r="I31" i="4"/>
  <c r="D31" i="4"/>
  <c r="N27" i="4"/>
  <c r="N29" i="4"/>
  <c r="I27" i="4"/>
  <c r="E26" i="4"/>
  <c r="N24" i="4"/>
  <c r="I24" i="4"/>
  <c r="D24" i="4"/>
  <c r="N20" i="4"/>
  <c r="N22" i="4"/>
  <c r="I20" i="4"/>
  <c r="I22" i="4"/>
  <c r="D20" i="4"/>
  <c r="D22" i="4"/>
  <c r="N17" i="4"/>
  <c r="I17" i="4"/>
  <c r="D17" i="4"/>
  <c r="N14" i="4"/>
  <c r="I14" i="4"/>
  <c r="N13" i="4"/>
  <c r="P11" i="4"/>
  <c r="O11" i="4"/>
  <c r="K11" i="4"/>
  <c r="J11" i="4"/>
  <c r="F11" i="4"/>
  <c r="E11" i="4"/>
  <c r="P10" i="4"/>
  <c r="O10" i="4"/>
  <c r="K10" i="4"/>
  <c r="J10" i="4"/>
  <c r="E10" i="4"/>
  <c r="P9" i="4"/>
  <c r="O9" i="4"/>
  <c r="K9" i="4"/>
  <c r="J9" i="4"/>
  <c r="F9" i="4"/>
  <c r="E9" i="4"/>
  <c r="P8" i="4"/>
  <c r="O8" i="4"/>
  <c r="K8" i="4"/>
  <c r="J8" i="4"/>
  <c r="E8" i="4"/>
  <c r="S22" i="4"/>
  <c r="E31" i="4"/>
  <c r="E27" i="4"/>
  <c r="E29" i="4"/>
  <c r="T24" i="6"/>
  <c r="P19" i="6"/>
  <c r="P24" i="6"/>
  <c r="S22" i="8"/>
  <c r="P19" i="10"/>
  <c r="P24" i="10"/>
  <c r="U26" i="6"/>
  <c r="U31" i="6"/>
  <c r="K26" i="6"/>
  <c r="K31" i="6"/>
  <c r="U27" i="7"/>
  <c r="U32" i="7"/>
  <c r="U28" i="7"/>
  <c r="U31" i="7"/>
  <c r="U27" i="9"/>
  <c r="U32" i="9"/>
  <c r="S29" i="10"/>
  <c r="K27" i="10"/>
  <c r="K30" i="10"/>
  <c r="U14" i="10"/>
  <c r="N27" i="10"/>
  <c r="I16" i="9"/>
  <c r="N35" i="9"/>
  <c r="E49" i="9"/>
  <c r="N28" i="9"/>
  <c r="N34" i="8"/>
  <c r="E48" i="8"/>
  <c r="U14" i="8"/>
  <c r="N27" i="8"/>
  <c r="P27" i="8"/>
  <c r="P30" i="8"/>
  <c r="F21" i="7"/>
  <c r="F24" i="7"/>
  <c r="S23" i="7"/>
  <c r="F28" i="7"/>
  <c r="F31" i="7"/>
  <c r="K21" i="7"/>
  <c r="K24" i="7"/>
  <c r="E25" i="7"/>
  <c r="K28" i="7"/>
  <c r="K31" i="7"/>
  <c r="N28" i="7"/>
  <c r="O26" i="6"/>
  <c r="O27" i="6"/>
  <c r="O29" i="6"/>
  <c r="P26" i="6"/>
  <c r="P31" i="6"/>
  <c r="N27" i="6"/>
  <c r="N29" i="6"/>
  <c r="F19" i="5"/>
  <c r="F22" i="5"/>
  <c r="N26" i="5"/>
  <c r="N29" i="10"/>
  <c r="N30" i="9"/>
  <c r="N30" i="7"/>
  <c r="O12" i="5"/>
  <c r="O30" i="5"/>
  <c r="O26" i="5"/>
  <c r="O28" i="5"/>
  <c r="O13" i="5"/>
  <c r="P26" i="5"/>
  <c r="P29" i="5"/>
  <c r="U15" i="5"/>
  <c r="P25" i="5"/>
  <c r="P30" i="5"/>
  <c r="N14" i="5"/>
  <c r="O14" i="5"/>
  <c r="U13" i="5"/>
  <c r="U33" i="5"/>
  <c r="F54" i="5"/>
  <c r="F59" i="5"/>
  <c r="P12" i="5"/>
  <c r="P15" i="5"/>
  <c r="T25" i="5"/>
  <c r="T30" i="5"/>
  <c r="N33" i="5"/>
  <c r="E44" i="5"/>
  <c r="O16" i="5"/>
  <c r="O33" i="5"/>
  <c r="E45" i="5"/>
  <c r="E46" i="5"/>
  <c r="F18" i="5"/>
  <c r="F23" i="5"/>
  <c r="I14" i="5"/>
  <c r="E16" i="5"/>
  <c r="S21" i="5"/>
  <c r="N21" i="5"/>
  <c r="J19" i="5"/>
  <c r="J21" i="5"/>
  <c r="D33" i="5"/>
  <c r="C44" i="5"/>
  <c r="T12" i="5"/>
  <c r="U26" i="5"/>
  <c r="U29" i="5"/>
  <c r="U35" i="5"/>
  <c r="T23" i="5"/>
  <c r="K16" i="5"/>
  <c r="E18" i="5"/>
  <c r="E19" i="5"/>
  <c r="E21" i="5"/>
  <c r="U15" i="9"/>
  <c r="D16" i="9"/>
  <c r="I35" i="9"/>
  <c r="D49" i="9"/>
  <c r="I30" i="9"/>
  <c r="D35" i="9"/>
  <c r="C49" i="9"/>
  <c r="U14" i="9"/>
  <c r="U17" i="9"/>
  <c r="U18" i="9"/>
  <c r="P21" i="9"/>
  <c r="P24" i="9"/>
  <c r="P18" i="9"/>
  <c r="T14" i="9"/>
  <c r="J28" i="9"/>
  <c r="J30" i="9"/>
  <c r="J32" i="9"/>
  <c r="K27" i="9"/>
  <c r="K32" i="9"/>
  <c r="F21" i="9"/>
  <c r="F24" i="9"/>
  <c r="F20" i="9"/>
  <c r="F25" i="9"/>
  <c r="S15" i="6"/>
  <c r="S34" i="6"/>
  <c r="F49" i="6"/>
  <c r="U16" i="6"/>
  <c r="O14" i="6"/>
  <c r="P16" i="6"/>
  <c r="K14" i="6"/>
  <c r="D15" i="6"/>
  <c r="D35" i="6"/>
  <c r="P27" i="6"/>
  <c r="P30" i="6"/>
  <c r="K27" i="6"/>
  <c r="K30" i="6"/>
  <c r="F14" i="6"/>
  <c r="F20" i="6"/>
  <c r="F23" i="6"/>
  <c r="U17" i="8"/>
  <c r="T17" i="8"/>
  <c r="U13" i="8"/>
  <c r="O14" i="8"/>
  <c r="F17" i="8"/>
  <c r="E13" i="8"/>
  <c r="D34" i="8"/>
  <c r="C48" i="8"/>
  <c r="N29" i="8"/>
  <c r="K20" i="8"/>
  <c r="K23" i="8"/>
  <c r="I34" i="8"/>
  <c r="D48" i="8"/>
  <c r="U19" i="8"/>
  <c r="U24" i="8"/>
  <c r="U20" i="8"/>
  <c r="U23" i="8"/>
  <c r="P13" i="8"/>
  <c r="P16" i="8"/>
  <c r="P14" i="8"/>
  <c r="P17" i="8"/>
  <c r="P34" i="8"/>
  <c r="E58" i="8"/>
  <c r="E63" i="8"/>
  <c r="O17" i="8"/>
  <c r="J19" i="8"/>
  <c r="J24" i="8"/>
  <c r="K19" i="8"/>
  <c r="K24" i="8"/>
  <c r="J17" i="8"/>
  <c r="F20" i="8"/>
  <c r="F23" i="8"/>
  <c r="E14" i="8"/>
  <c r="E15" i="9"/>
  <c r="P28" i="9"/>
  <c r="P31" i="9"/>
  <c r="F15" i="9"/>
  <c r="N16" i="9"/>
  <c r="N36" i="9"/>
  <c r="J14" i="9"/>
  <c r="J16" i="9"/>
  <c r="S16" i="9"/>
  <c r="O20" i="9"/>
  <c r="O25" i="9"/>
  <c r="K18" i="9"/>
  <c r="P14" i="9"/>
  <c r="P17" i="9"/>
  <c r="I36" i="9"/>
  <c r="T15" i="9"/>
  <c r="P15" i="9"/>
  <c r="O14" i="9"/>
  <c r="D36" i="9"/>
  <c r="E32" i="9"/>
  <c r="E28" i="9"/>
  <c r="E30" i="9"/>
  <c r="J25" i="9"/>
  <c r="J35" i="9"/>
  <c r="D50" i="9"/>
  <c r="D51" i="9"/>
  <c r="J21" i="9"/>
  <c r="J23" i="9"/>
  <c r="E25" i="9"/>
  <c r="E21" i="9"/>
  <c r="E23" i="9"/>
  <c r="O15" i="9"/>
  <c r="U20" i="9"/>
  <c r="U25" i="9"/>
  <c r="S21" i="9"/>
  <c r="F28" i="9"/>
  <c r="F31" i="9"/>
  <c r="F37" i="9"/>
  <c r="T28" i="9"/>
  <c r="T30" i="9"/>
  <c r="U28" i="9"/>
  <c r="U31" i="9"/>
  <c r="S35" i="9"/>
  <c r="F49" i="9"/>
  <c r="E14" i="9"/>
  <c r="F27" i="9"/>
  <c r="F32" i="9"/>
  <c r="K15" i="9"/>
  <c r="P27" i="9"/>
  <c r="P32" i="9"/>
  <c r="O27" i="9"/>
  <c r="K21" i="9"/>
  <c r="K24" i="9"/>
  <c r="K37" i="9"/>
  <c r="T20" i="9"/>
  <c r="J31" i="6"/>
  <c r="J27" i="6"/>
  <c r="J29" i="6"/>
  <c r="F26" i="6"/>
  <c r="F31" i="6"/>
  <c r="E26" i="6"/>
  <c r="E31" i="6"/>
  <c r="J13" i="6"/>
  <c r="J15" i="6"/>
  <c r="F17" i="6"/>
  <c r="J19" i="6"/>
  <c r="J24" i="6"/>
  <c r="E13" i="6"/>
  <c r="E15" i="6"/>
  <c r="U20" i="6"/>
  <c r="U23" i="6"/>
  <c r="F27" i="6"/>
  <c r="F30" i="6"/>
  <c r="F36" i="6"/>
  <c r="I34" i="6"/>
  <c r="D49" i="6"/>
  <c r="E17" i="6"/>
  <c r="N15" i="6"/>
  <c r="N35" i="6"/>
  <c r="P20" i="6"/>
  <c r="P23" i="6"/>
  <c r="P36" i="6"/>
  <c r="U14" i="6"/>
  <c r="P17" i="6"/>
  <c r="P14" i="6"/>
  <c r="O17" i="6"/>
  <c r="E20" i="6"/>
  <c r="E22" i="6"/>
  <c r="K34" i="6"/>
  <c r="D59" i="6"/>
  <c r="D64" i="6"/>
  <c r="T17" i="6"/>
  <c r="D34" i="6"/>
  <c r="C49" i="6"/>
  <c r="S35" i="6"/>
  <c r="U27" i="6"/>
  <c r="U30" i="6"/>
  <c r="U36" i="6"/>
  <c r="I35" i="6"/>
  <c r="J17" i="6"/>
  <c r="T13" i="6"/>
  <c r="O19" i="6"/>
  <c r="O13" i="6"/>
  <c r="O15" i="6"/>
  <c r="T27" i="6"/>
  <c r="T29" i="6"/>
  <c r="T14" i="6"/>
  <c r="O31" i="6"/>
  <c r="U17" i="6"/>
  <c r="K20" i="6"/>
  <c r="K23" i="6"/>
  <c r="K36" i="6"/>
  <c r="U14" i="7"/>
  <c r="U15" i="7"/>
  <c r="F27" i="7"/>
  <c r="F32" i="7"/>
  <c r="O27" i="7"/>
  <c r="O32" i="7"/>
  <c r="N23" i="7"/>
  <c r="K15" i="7"/>
  <c r="P18" i="7"/>
  <c r="J21" i="7"/>
  <c r="J23" i="7"/>
  <c r="P20" i="8"/>
  <c r="P23" i="8"/>
  <c r="P36" i="8"/>
  <c r="N15" i="8"/>
  <c r="J14" i="8"/>
  <c r="S29" i="8"/>
  <c r="O26" i="8"/>
  <c r="J13" i="8"/>
  <c r="N22" i="8"/>
  <c r="T20" i="8"/>
  <c r="T22" i="8"/>
  <c r="I15" i="8"/>
  <c r="E17" i="8"/>
  <c r="D35" i="8"/>
  <c r="S15" i="8"/>
  <c r="O19" i="8"/>
  <c r="U16" i="8"/>
  <c r="P35" i="5"/>
  <c r="N28" i="5"/>
  <c r="T26" i="5"/>
  <c r="T28" i="5"/>
  <c r="P13" i="5"/>
  <c r="D14" i="5"/>
  <c r="D34" i="5"/>
  <c r="J25" i="5"/>
  <c r="F16" i="5"/>
  <c r="S33" i="5"/>
  <c r="F44" i="5"/>
  <c r="K26" i="5"/>
  <c r="K29" i="5"/>
  <c r="K35" i="5"/>
  <c r="E12" i="5"/>
  <c r="S28" i="5"/>
  <c r="K13" i="5"/>
  <c r="J16" i="5"/>
  <c r="T13" i="5"/>
  <c r="E13" i="5"/>
  <c r="P16" i="5"/>
  <c r="I33" i="5"/>
  <c r="D44" i="5"/>
  <c r="I21" i="5"/>
  <c r="F26" i="5"/>
  <c r="F29" i="5"/>
  <c r="F35" i="5"/>
  <c r="J13" i="5"/>
  <c r="S14" i="5"/>
  <c r="E25" i="5"/>
  <c r="F13" i="5"/>
  <c r="J12" i="5"/>
  <c r="J41" i="5"/>
  <c r="O19" i="5"/>
  <c r="O21" i="5"/>
  <c r="I34" i="10"/>
  <c r="D48" i="10"/>
  <c r="O27" i="10"/>
  <c r="O29" i="10"/>
  <c r="O31" i="10"/>
  <c r="O24" i="10"/>
  <c r="O20" i="10"/>
  <c r="O22" i="10"/>
  <c r="P26" i="10"/>
  <c r="P31" i="10"/>
  <c r="S22" i="10"/>
  <c r="T19" i="10"/>
  <c r="T20" i="10"/>
  <c r="T22" i="10"/>
  <c r="N15" i="10"/>
  <c r="N35" i="10"/>
  <c r="K14" i="10"/>
  <c r="J13" i="10"/>
  <c r="P27" i="10"/>
  <c r="P30" i="10"/>
  <c r="K26" i="10"/>
  <c r="K31" i="10"/>
  <c r="K14" i="4"/>
  <c r="K27" i="4"/>
  <c r="K30" i="4"/>
  <c r="K20" i="4"/>
  <c r="K23" i="4"/>
  <c r="P20" i="4"/>
  <c r="P23" i="4"/>
  <c r="J31" i="8"/>
  <c r="J27" i="8"/>
  <c r="J29" i="8"/>
  <c r="T27" i="8"/>
  <c r="T29" i="8"/>
  <c r="T31" i="8"/>
  <c r="F14" i="8"/>
  <c r="J20" i="8"/>
  <c r="J22" i="8"/>
  <c r="I35" i="8"/>
  <c r="O13" i="8"/>
  <c r="O15" i="8"/>
  <c r="E19" i="8"/>
  <c r="U26" i="8"/>
  <c r="U31" i="8"/>
  <c r="K27" i="8"/>
  <c r="K30" i="8"/>
  <c r="K36" i="8"/>
  <c r="K26" i="8"/>
  <c r="K31" i="8"/>
  <c r="K34" i="8"/>
  <c r="D58" i="8"/>
  <c r="D63" i="8"/>
  <c r="C26" i="8"/>
  <c r="T14" i="8"/>
  <c r="T13" i="8"/>
  <c r="E13" i="10"/>
  <c r="E17" i="10"/>
  <c r="J14" i="10"/>
  <c r="J15" i="10"/>
  <c r="E26" i="10"/>
  <c r="S15" i="10"/>
  <c r="S34" i="10"/>
  <c r="F48" i="10"/>
  <c r="U13" i="10"/>
  <c r="U16" i="10"/>
  <c r="U17" i="10"/>
  <c r="U34" i="10"/>
  <c r="F58" i="10"/>
  <c r="F63" i="10"/>
  <c r="P14" i="10"/>
  <c r="O14" i="10"/>
  <c r="N34" i="10"/>
  <c r="E48" i="10"/>
  <c r="O13" i="10"/>
  <c r="I15" i="10"/>
  <c r="I35" i="10"/>
  <c r="D15" i="10"/>
  <c r="D34" i="10"/>
  <c r="C48" i="10"/>
  <c r="F17" i="10"/>
  <c r="E14" i="10"/>
  <c r="E15" i="10"/>
  <c r="F13" i="10"/>
  <c r="F16" i="10"/>
  <c r="F14" i="10"/>
  <c r="J27" i="10"/>
  <c r="J29" i="10"/>
  <c r="D29" i="10"/>
  <c r="K20" i="10"/>
  <c r="K23" i="10"/>
  <c r="K36" i="10"/>
  <c r="F20" i="10"/>
  <c r="F23" i="10"/>
  <c r="U27" i="10"/>
  <c r="U30" i="10"/>
  <c r="T26" i="10"/>
  <c r="T17" i="10"/>
  <c r="T14" i="10"/>
  <c r="T15" i="10"/>
  <c r="P13" i="10"/>
  <c r="P16" i="10"/>
  <c r="P36" i="10"/>
  <c r="P17" i="10"/>
  <c r="J19" i="10"/>
  <c r="K17" i="10"/>
  <c r="E19" i="10"/>
  <c r="F19" i="10"/>
  <c r="F24" i="10"/>
  <c r="J15" i="7"/>
  <c r="T25" i="7"/>
  <c r="K27" i="7"/>
  <c r="K32" i="7"/>
  <c r="K18" i="7"/>
  <c r="K35" i="7"/>
  <c r="D59" i="7"/>
  <c r="D64" i="7"/>
  <c r="O14" i="7"/>
  <c r="F18" i="7"/>
  <c r="E14" i="7"/>
  <c r="T18" i="7"/>
  <c r="S36" i="7"/>
  <c r="S35" i="7"/>
  <c r="F49" i="7"/>
  <c r="T14" i="7"/>
  <c r="T16" i="7"/>
  <c r="U17" i="7"/>
  <c r="U37" i="7"/>
  <c r="U18" i="7"/>
  <c r="U35" i="7"/>
  <c r="F59" i="7"/>
  <c r="F64" i="7"/>
  <c r="N35" i="7"/>
  <c r="E49" i="7"/>
  <c r="O15" i="7"/>
  <c r="P14" i="7"/>
  <c r="P17" i="7"/>
  <c r="I16" i="7"/>
  <c r="I35" i="7"/>
  <c r="D49" i="7"/>
  <c r="D35" i="7"/>
  <c r="C49" i="7"/>
  <c r="N36" i="7"/>
  <c r="J32" i="7"/>
  <c r="I36" i="7"/>
  <c r="D36" i="7"/>
  <c r="T32" i="7"/>
  <c r="T28" i="7"/>
  <c r="T30" i="7"/>
  <c r="O25" i="7"/>
  <c r="O21" i="7"/>
  <c r="O23" i="7"/>
  <c r="O28" i="7"/>
  <c r="O30" i="7"/>
  <c r="P35" i="7"/>
  <c r="E59" i="7"/>
  <c r="E64" i="7"/>
  <c r="P28" i="7"/>
  <c r="P31" i="7"/>
  <c r="O18" i="7"/>
  <c r="J18" i="7"/>
  <c r="K37" i="7"/>
  <c r="J14" i="7"/>
  <c r="J16" i="7"/>
  <c r="F37" i="7"/>
  <c r="E15" i="7"/>
  <c r="E16" i="7"/>
  <c r="F15" i="7"/>
  <c r="F35" i="7"/>
  <c r="C59" i="7"/>
  <c r="C64" i="7"/>
  <c r="E28" i="7"/>
  <c r="E30" i="7"/>
  <c r="E32" i="7"/>
  <c r="F27" i="4"/>
  <c r="F30" i="4"/>
  <c r="O26" i="4"/>
  <c r="O27" i="4"/>
  <c r="O29" i="4"/>
  <c r="J24" i="4"/>
  <c r="J20" i="4"/>
  <c r="J22" i="4"/>
  <c r="I29" i="4"/>
  <c r="K19" i="4"/>
  <c r="K24" i="4"/>
  <c r="P17" i="4"/>
  <c r="E19" i="4"/>
  <c r="E20" i="4"/>
  <c r="E22" i="4"/>
  <c r="F20" i="4"/>
  <c r="F23" i="4"/>
  <c r="F36" i="4"/>
  <c r="P14" i="4"/>
  <c r="O19" i="4"/>
  <c r="O24" i="4"/>
  <c r="P27" i="4"/>
  <c r="P30" i="4"/>
  <c r="T19" i="4"/>
  <c r="T31" i="4"/>
  <c r="T27" i="4"/>
  <c r="T29" i="4"/>
  <c r="U26" i="4"/>
  <c r="U31" i="4"/>
  <c r="U27" i="4"/>
  <c r="U30" i="4"/>
  <c r="T14" i="4"/>
  <c r="P13" i="4"/>
  <c r="P16" i="4"/>
  <c r="K36" i="4"/>
  <c r="J26" i="4"/>
  <c r="D34" i="4"/>
  <c r="C48" i="4"/>
  <c r="T13" i="4"/>
  <c r="N15" i="4"/>
  <c r="N35" i="4"/>
  <c r="I34" i="4"/>
  <c r="D48" i="4"/>
  <c r="E13" i="4"/>
  <c r="F17" i="4"/>
  <c r="U17" i="4"/>
  <c r="U14" i="4"/>
  <c r="S15" i="4"/>
  <c r="S35" i="4"/>
  <c r="O17" i="4"/>
  <c r="J14" i="4"/>
  <c r="I15" i="4"/>
  <c r="D15" i="4"/>
  <c r="D35" i="4"/>
  <c r="E14" i="4"/>
  <c r="F14" i="4"/>
  <c r="U13" i="4"/>
  <c r="U16" i="4"/>
  <c r="S34" i="4"/>
  <c r="F48" i="4"/>
  <c r="T17" i="4"/>
  <c r="O14" i="4"/>
  <c r="N34" i="4"/>
  <c r="E48" i="4"/>
  <c r="O13" i="4"/>
  <c r="K17" i="4"/>
  <c r="J13" i="4"/>
  <c r="J17" i="4"/>
  <c r="E17" i="4"/>
  <c r="N34" i="5"/>
  <c r="P33" i="5"/>
  <c r="E54" i="5"/>
  <c r="E59" i="5"/>
  <c r="I34" i="5"/>
  <c r="T14" i="5"/>
  <c r="F33" i="5"/>
  <c r="C54" i="5"/>
  <c r="C59" i="5"/>
  <c r="S34" i="5"/>
  <c r="J38" i="5"/>
  <c r="T33" i="5"/>
  <c r="F45" i="5"/>
  <c r="F46" i="5"/>
  <c r="F64" i="5"/>
  <c r="F65" i="5"/>
  <c r="K33" i="5"/>
  <c r="D54" i="5"/>
  <c r="D59" i="5"/>
  <c r="E23" i="5"/>
  <c r="U35" i="9"/>
  <c r="F59" i="9"/>
  <c r="F64" i="9"/>
  <c r="P35" i="9"/>
  <c r="E59" i="9"/>
  <c r="E64" i="9"/>
  <c r="E16" i="9"/>
  <c r="P37" i="9"/>
  <c r="T16" i="9"/>
  <c r="O16" i="9"/>
  <c r="K35" i="9"/>
  <c r="D59" i="9"/>
  <c r="D64" i="9"/>
  <c r="D69" i="9"/>
  <c r="D70" i="9"/>
  <c r="E35" i="9"/>
  <c r="C50" i="9"/>
  <c r="C51" i="9"/>
  <c r="F35" i="9"/>
  <c r="C59" i="9"/>
  <c r="C64" i="9"/>
  <c r="J34" i="6"/>
  <c r="D50" i="6"/>
  <c r="D51" i="6"/>
  <c r="D69" i="6"/>
  <c r="D70" i="6"/>
  <c r="F34" i="6"/>
  <c r="C59" i="6"/>
  <c r="C64" i="6"/>
  <c r="U34" i="6"/>
  <c r="F59" i="6"/>
  <c r="F64" i="6"/>
  <c r="J20" i="6"/>
  <c r="J22" i="6"/>
  <c r="E34" i="6"/>
  <c r="C50" i="6"/>
  <c r="C51" i="6"/>
  <c r="J34" i="8"/>
  <c r="D49" i="8"/>
  <c r="D50" i="8"/>
  <c r="E15" i="8"/>
  <c r="N35" i="8"/>
  <c r="U36" i="8"/>
  <c r="U34" i="8"/>
  <c r="F58" i="8"/>
  <c r="F63" i="8"/>
  <c r="D68" i="8"/>
  <c r="D69" i="8"/>
  <c r="O21" i="9"/>
  <c r="O23" i="9"/>
  <c r="T25" i="9"/>
  <c r="T35" i="9"/>
  <c r="F50" i="9"/>
  <c r="F51" i="9"/>
  <c r="T21" i="9"/>
  <c r="T23" i="9"/>
  <c r="O28" i="9"/>
  <c r="O30" i="9"/>
  <c r="O32" i="9"/>
  <c r="O35" i="9"/>
  <c r="E50" i="9"/>
  <c r="E51" i="9"/>
  <c r="E69" i="9"/>
  <c r="E70" i="9"/>
  <c r="S23" i="9"/>
  <c r="S36" i="9"/>
  <c r="J43" i="9"/>
  <c r="U21" i="9"/>
  <c r="U24" i="9"/>
  <c r="U37" i="9"/>
  <c r="J43" i="6"/>
  <c r="T15" i="6"/>
  <c r="P34" i="6"/>
  <c r="E59" i="6"/>
  <c r="E64" i="6"/>
  <c r="E27" i="6"/>
  <c r="E29" i="6"/>
  <c r="J45" i="6"/>
  <c r="J49" i="6"/>
  <c r="T34" i="6"/>
  <c r="F50" i="6"/>
  <c r="F51" i="6"/>
  <c r="O20" i="6"/>
  <c r="O22" i="6"/>
  <c r="O24" i="6"/>
  <c r="O34" i="6"/>
  <c r="E50" i="6"/>
  <c r="E51" i="6"/>
  <c r="T35" i="7"/>
  <c r="F50" i="7"/>
  <c r="F51" i="7"/>
  <c r="O16" i="7"/>
  <c r="O20" i="8"/>
  <c r="O22" i="8"/>
  <c r="O24" i="8"/>
  <c r="S35" i="8"/>
  <c r="O31" i="8"/>
  <c r="O27" i="8"/>
  <c r="O29" i="8"/>
  <c r="J15" i="8"/>
  <c r="T34" i="8"/>
  <c r="F49" i="8"/>
  <c r="E64" i="5"/>
  <c r="E65" i="5"/>
  <c r="J26" i="5"/>
  <c r="J28" i="5"/>
  <c r="J30" i="5"/>
  <c r="J33" i="5"/>
  <c r="D45" i="5"/>
  <c r="D46" i="5"/>
  <c r="J40" i="5"/>
  <c r="J44" i="5"/>
  <c r="E14" i="5"/>
  <c r="J14" i="5"/>
  <c r="E26" i="5"/>
  <c r="E28" i="5"/>
  <c r="E30" i="5"/>
  <c r="K34" i="10"/>
  <c r="D58" i="10"/>
  <c r="D63" i="10"/>
  <c r="S35" i="10"/>
  <c r="T24" i="10"/>
  <c r="P34" i="4"/>
  <c r="E58" i="4"/>
  <c r="E63" i="4"/>
  <c r="K34" i="4"/>
  <c r="D58" i="4"/>
  <c r="D63" i="4"/>
  <c r="P36" i="4"/>
  <c r="F26" i="8"/>
  <c r="F31" i="8"/>
  <c r="F34" i="8"/>
  <c r="C58" i="8"/>
  <c r="C63" i="8"/>
  <c r="E26" i="8"/>
  <c r="E20" i="8"/>
  <c r="E22" i="8"/>
  <c r="E24" i="8"/>
  <c r="T15" i="8"/>
  <c r="F27" i="8"/>
  <c r="F30" i="8"/>
  <c r="F36" i="8"/>
  <c r="D35" i="10"/>
  <c r="J42" i="10"/>
  <c r="U36" i="10"/>
  <c r="P34" i="10"/>
  <c r="E58" i="10"/>
  <c r="E63" i="10"/>
  <c r="O15" i="10"/>
  <c r="O34" i="10"/>
  <c r="E49" i="10"/>
  <c r="E50" i="10"/>
  <c r="F36" i="10"/>
  <c r="F34" i="10"/>
  <c r="C58" i="10"/>
  <c r="C63" i="10"/>
  <c r="E31" i="10"/>
  <c r="E27" i="10"/>
  <c r="E29" i="10"/>
  <c r="T31" i="10"/>
  <c r="T34" i="10"/>
  <c r="F49" i="10"/>
  <c r="F50" i="10"/>
  <c r="F68" i="10"/>
  <c r="F69" i="10"/>
  <c r="T27" i="10"/>
  <c r="T29" i="10"/>
  <c r="J20" i="10"/>
  <c r="J22" i="10"/>
  <c r="J24" i="10"/>
  <c r="J34" i="10"/>
  <c r="D49" i="10"/>
  <c r="D50" i="10"/>
  <c r="D68" i="10"/>
  <c r="D69" i="10"/>
  <c r="E24" i="10"/>
  <c r="E20" i="10"/>
  <c r="E22" i="10"/>
  <c r="P37" i="7"/>
  <c r="F69" i="7"/>
  <c r="F70" i="7"/>
  <c r="J35" i="7"/>
  <c r="D50" i="7"/>
  <c r="D51" i="7"/>
  <c r="J43" i="7"/>
  <c r="E35" i="7"/>
  <c r="C50" i="7"/>
  <c r="C51" i="7"/>
  <c r="C69" i="7"/>
  <c r="C70" i="7"/>
  <c r="O35" i="7"/>
  <c r="E50" i="7"/>
  <c r="E51" i="7"/>
  <c r="E69" i="7"/>
  <c r="E70" i="7"/>
  <c r="J45" i="7"/>
  <c r="J49" i="7"/>
  <c r="D69" i="7"/>
  <c r="D70" i="7"/>
  <c r="E15" i="4"/>
  <c r="O31" i="4"/>
  <c r="O20" i="4"/>
  <c r="O22" i="4"/>
  <c r="E24" i="4"/>
  <c r="E34" i="4"/>
  <c r="C49" i="4"/>
  <c r="C50" i="4"/>
  <c r="O15" i="4"/>
  <c r="I35" i="4"/>
  <c r="J42" i="4"/>
  <c r="U36" i="4"/>
  <c r="T24" i="4"/>
  <c r="T34" i="4"/>
  <c r="F49" i="4"/>
  <c r="F50" i="4"/>
  <c r="T20" i="4"/>
  <c r="T22" i="4"/>
  <c r="T15" i="4"/>
  <c r="U34" i="4"/>
  <c r="F58" i="4"/>
  <c r="F63" i="4"/>
  <c r="J27" i="4"/>
  <c r="J29" i="4"/>
  <c r="J31" i="4"/>
  <c r="J34" i="4"/>
  <c r="D49" i="4"/>
  <c r="D50" i="4"/>
  <c r="D68" i="4"/>
  <c r="D69" i="4"/>
  <c r="F34" i="4"/>
  <c r="C58" i="4"/>
  <c r="C63" i="4"/>
  <c r="J15" i="4"/>
  <c r="O34" i="4"/>
  <c r="E49" i="4"/>
  <c r="E50" i="4"/>
  <c r="J46" i="5"/>
  <c r="E33" i="5"/>
  <c r="C45" i="5"/>
  <c r="C46" i="5"/>
  <c r="C64" i="5"/>
  <c r="C65" i="5"/>
  <c r="J53" i="5"/>
  <c r="D64" i="5"/>
  <c r="D65" i="5"/>
  <c r="F69" i="9"/>
  <c r="F70" i="9"/>
  <c r="J45" i="9"/>
  <c r="J49" i="9"/>
  <c r="J51" i="9"/>
  <c r="J59" i="9"/>
  <c r="C69" i="9"/>
  <c r="C70" i="9"/>
  <c r="C69" i="6"/>
  <c r="C70" i="6"/>
  <c r="F69" i="6"/>
  <c r="F70" i="6"/>
  <c r="J51" i="6"/>
  <c r="J58" i="6"/>
  <c r="E69" i="6"/>
  <c r="E70" i="6"/>
  <c r="J44" i="8"/>
  <c r="J48" i="8"/>
  <c r="J42" i="8"/>
  <c r="O34" i="8"/>
  <c r="E49" i="8"/>
  <c r="E50" i="8"/>
  <c r="E68" i="8"/>
  <c r="E69" i="8"/>
  <c r="J44" i="10"/>
  <c r="J48" i="10"/>
  <c r="E68" i="10"/>
  <c r="E69" i="10"/>
  <c r="E34" i="10"/>
  <c r="C49" i="10"/>
  <c r="C50" i="10"/>
  <c r="C68" i="10"/>
  <c r="C69" i="10"/>
  <c r="E68" i="4"/>
  <c r="E69" i="4"/>
  <c r="J44" i="4"/>
  <c r="J48" i="4"/>
  <c r="J50" i="4"/>
  <c r="E31" i="8"/>
  <c r="E34" i="8"/>
  <c r="C49" i="8"/>
  <c r="C50" i="8"/>
  <c r="C68" i="8"/>
  <c r="C69" i="8"/>
  <c r="E27" i="8"/>
  <c r="E29" i="8"/>
  <c r="J50" i="10"/>
  <c r="J55" i="10"/>
  <c r="J51" i="7"/>
  <c r="J56" i="7"/>
  <c r="F68" i="4"/>
  <c r="F69" i="4"/>
  <c r="C68" i="4"/>
  <c r="C69" i="4"/>
  <c r="J54" i="5"/>
  <c r="J51" i="5"/>
  <c r="J52" i="5"/>
  <c r="J57" i="9"/>
  <c r="J56" i="9"/>
  <c r="J58" i="9"/>
  <c r="J59" i="6"/>
  <c r="J57" i="6"/>
  <c r="J56" i="6"/>
  <c r="J50" i="8"/>
  <c r="J58" i="8"/>
  <c r="J57" i="10"/>
  <c r="J56" i="10"/>
  <c r="J58" i="10"/>
  <c r="J58" i="7"/>
  <c r="J57" i="7"/>
  <c r="J59" i="7"/>
  <c r="J57" i="4"/>
  <c r="J56" i="4"/>
  <c r="J55" i="4"/>
  <c r="J57" i="8"/>
  <c r="J55" i="8"/>
  <c r="J56" i="8"/>
  <c r="J58" i="4" l="1"/>
  <c r="S34" i="8"/>
  <c r="F48" i="8" s="1"/>
  <c r="F50" i="8" s="1"/>
  <c r="F68" i="8" s="1"/>
  <c r="F69" i="8" s="1"/>
</calcChain>
</file>

<file path=xl/sharedStrings.xml><?xml version="1.0" encoding="utf-8"?>
<sst xmlns="http://schemas.openxmlformats.org/spreadsheetml/2006/main" count="904" uniqueCount="47">
  <si>
    <t>Nordtest method.</t>
  </si>
  <si>
    <t>Bias</t>
  </si>
  <si>
    <t>I day</t>
  </si>
  <si>
    <t>c spike [ppb]</t>
  </si>
  <si>
    <t>c anal [ppb]</t>
  </si>
  <si>
    <t>Recovery [%]</t>
  </si>
  <si>
    <t>Diff [ppb]</t>
  </si>
  <si>
    <t>Average</t>
  </si>
  <si>
    <t>SD</t>
  </si>
  <si>
    <t>SD_rel</t>
  </si>
  <si>
    <t>Diff_rel</t>
  </si>
  <si>
    <t>n-1</t>
  </si>
  <si>
    <t>II day</t>
  </si>
  <si>
    <t>III day</t>
  </si>
  <si>
    <r>
      <t>SD</t>
    </r>
    <r>
      <rPr>
        <vertAlign val="subscript"/>
        <sz val="11"/>
        <color indexed="8"/>
        <rFont val="Calibri"/>
        <family val="2"/>
        <charset val="186"/>
      </rPr>
      <t>pooled</t>
    </r>
  </si>
  <si>
    <r>
      <t>SD_rel</t>
    </r>
    <r>
      <rPr>
        <vertAlign val="subscript"/>
        <sz val="11"/>
        <color indexed="8"/>
        <rFont val="Calibri"/>
        <family val="2"/>
        <charset val="186"/>
      </rPr>
      <t>pooled</t>
    </r>
  </si>
  <si>
    <r>
      <t>Diff_rel</t>
    </r>
    <r>
      <rPr>
        <vertAlign val="subscript"/>
        <sz val="11"/>
        <color indexed="8"/>
        <rFont val="Calibri"/>
        <family val="2"/>
        <charset val="186"/>
      </rPr>
      <t>averaged</t>
    </r>
  </si>
  <si>
    <r>
      <t>Random effects (</t>
    </r>
    <r>
      <rPr>
        <i/>
        <sz val="11"/>
        <color indexed="8"/>
        <rFont val="Calibri"/>
        <family val="2"/>
        <charset val="186"/>
      </rPr>
      <t>u</t>
    </r>
    <r>
      <rPr>
        <i/>
        <vertAlign val="subscript"/>
        <sz val="11"/>
        <color indexed="8"/>
        <rFont val="Calibri"/>
        <family val="2"/>
        <charset val="186"/>
      </rPr>
      <t>rnd</t>
    </r>
    <r>
      <rPr>
        <sz val="11"/>
        <color theme="1"/>
        <rFont val="Calibri"/>
        <family val="2"/>
        <charset val="186"/>
        <scheme val="minor"/>
      </rPr>
      <t>)</t>
    </r>
  </si>
  <si>
    <t>u_rnd_rel = u(Rw)_rel =</t>
  </si>
  <si>
    <t>RMS_bias_rel =</t>
  </si>
  <si>
    <t>u(Cref)_rel =</t>
  </si>
  <si>
    <t>u_add_bias_rel =</t>
  </si>
  <si>
    <t>Additional bias component taking into account preparation of the stock solution</t>
  </si>
  <si>
    <t>c level 1</t>
  </si>
  <si>
    <t>c level 2</t>
  </si>
  <si>
    <t>c level 3</t>
  </si>
  <si>
    <t>c level 4</t>
  </si>
  <si>
    <t>Weighed mass for the stock solution:</t>
  </si>
  <si>
    <t>g</t>
  </si>
  <si>
    <r>
      <t>u</t>
    </r>
    <r>
      <rPr>
        <vertAlign val="subscript"/>
        <sz val="11"/>
        <color indexed="8"/>
        <rFont val="Calibri"/>
        <family val="2"/>
        <charset val="186"/>
      </rPr>
      <t>meth</t>
    </r>
    <r>
      <rPr>
        <sz val="11"/>
        <color theme="1"/>
        <rFont val="Calibri"/>
        <family val="2"/>
        <charset val="186"/>
        <scheme val="minor"/>
      </rPr>
      <t xml:space="preserve"> = SD(c</t>
    </r>
    <r>
      <rPr>
        <vertAlign val="subscript"/>
        <sz val="11"/>
        <color indexed="8"/>
        <rFont val="Calibri"/>
        <family val="2"/>
        <charset val="186"/>
      </rPr>
      <t>anal</t>
    </r>
    <r>
      <rPr>
        <sz val="11"/>
        <color theme="1"/>
        <rFont val="Calibri"/>
        <family val="2"/>
        <charset val="186"/>
        <scheme val="minor"/>
      </rPr>
      <t>)</t>
    </r>
    <r>
      <rPr>
        <vertAlign val="subscript"/>
        <sz val="11"/>
        <color indexed="8"/>
        <rFont val="Calibri"/>
        <family val="2"/>
        <charset val="186"/>
      </rPr>
      <t>pooled</t>
    </r>
  </si>
  <si>
    <t>u(bias)_rel =</t>
  </si>
  <si>
    <t>Estimated standard uncertainty:</t>
  </si>
  <si>
    <r>
      <t>u</t>
    </r>
    <r>
      <rPr>
        <vertAlign val="subscript"/>
        <sz val="11"/>
        <color indexed="8"/>
        <rFont val="Calibri"/>
        <family val="2"/>
        <charset val="186"/>
      </rPr>
      <t>rec</t>
    </r>
    <r>
      <rPr>
        <sz val="11"/>
        <color theme="1"/>
        <rFont val="Calibri"/>
        <family val="2"/>
        <charset val="186"/>
        <scheme val="minor"/>
      </rPr>
      <t xml:space="preserve"> = SD(Recovery)</t>
    </r>
    <r>
      <rPr>
        <vertAlign val="subscript"/>
        <sz val="11"/>
        <color indexed="8"/>
        <rFont val="Calibri"/>
        <family val="2"/>
        <charset val="186"/>
      </rPr>
      <t>pooled</t>
    </r>
  </si>
  <si>
    <r>
      <t>u</t>
    </r>
    <r>
      <rPr>
        <vertAlign val="subscript"/>
        <sz val="11"/>
        <color indexed="8"/>
        <rFont val="Calibri"/>
        <family val="2"/>
        <charset val="186"/>
      </rPr>
      <t>rnd</t>
    </r>
  </si>
  <si>
    <t>uc_rel =</t>
  </si>
  <si>
    <r>
      <t>Systematic effects (</t>
    </r>
    <r>
      <rPr>
        <i/>
        <sz val="11"/>
        <color indexed="8"/>
        <rFont val="Calibri"/>
        <family val="2"/>
        <charset val="186"/>
      </rPr>
      <t>u</t>
    </r>
    <r>
      <rPr>
        <i/>
        <vertAlign val="subscript"/>
        <sz val="11"/>
        <color indexed="8"/>
        <rFont val="Calibri"/>
        <family val="2"/>
        <charset val="186"/>
      </rPr>
      <t>sys</t>
    </r>
    <r>
      <rPr>
        <sz val="11"/>
        <color theme="1"/>
        <rFont val="Calibri"/>
        <family val="2"/>
        <charset val="186"/>
        <scheme val="minor"/>
      </rPr>
      <t>)</t>
    </r>
  </si>
  <si>
    <t>Combined standard uncertainties of single determination results at different concentrations:</t>
  </si>
  <si>
    <t>uc(c anal) [ppb]</t>
  </si>
  <si>
    <r>
      <t>u</t>
    </r>
    <r>
      <rPr>
        <vertAlign val="subscript"/>
        <sz val="11"/>
        <color indexed="8"/>
        <rFont val="Calibri"/>
        <family val="2"/>
        <charset val="186"/>
      </rPr>
      <t>dev</t>
    </r>
    <r>
      <rPr>
        <sz val="11"/>
        <color theme="1"/>
        <rFont val="Calibri"/>
        <family val="2"/>
        <charset val="186"/>
        <scheme val="minor"/>
      </rPr>
      <t xml:space="preserve"> = SD(Diff)</t>
    </r>
    <r>
      <rPr>
        <vertAlign val="subscript"/>
        <sz val="11"/>
        <color indexed="8"/>
        <rFont val="Calibri"/>
        <family val="2"/>
        <charset val="186"/>
      </rPr>
      <t>pooled</t>
    </r>
  </si>
  <si>
    <t>Purity</t>
  </si>
  <si>
    <t>%</t>
  </si>
  <si>
    <r>
      <t>u</t>
    </r>
    <r>
      <rPr>
        <vertAlign val="subscript"/>
        <sz val="11"/>
        <color indexed="8"/>
        <rFont val="Calibri"/>
        <family val="2"/>
        <charset val="186"/>
      </rPr>
      <t>ref</t>
    </r>
  </si>
  <si>
    <r>
      <t>u</t>
    </r>
    <r>
      <rPr>
        <vertAlign val="subscript"/>
        <sz val="11"/>
        <color indexed="8"/>
        <rFont val="Calibri"/>
        <family val="2"/>
        <charset val="186"/>
      </rPr>
      <t>sys</t>
    </r>
  </si>
  <si>
    <r>
      <t>Combined standard uncertainty (u</t>
    </r>
    <r>
      <rPr>
        <vertAlign val="subscript"/>
        <sz val="11"/>
        <color indexed="8"/>
        <rFont val="Calibri"/>
        <family val="2"/>
        <charset val="186"/>
      </rPr>
      <t>c</t>
    </r>
    <r>
      <rPr>
        <sz val="11"/>
        <color theme="1"/>
        <rFont val="Calibri"/>
        <family val="2"/>
        <charset val="186"/>
        <scheme val="minor"/>
      </rPr>
      <t>)</t>
    </r>
  </si>
  <si>
    <r>
      <t>u</t>
    </r>
    <r>
      <rPr>
        <vertAlign val="subscript"/>
        <sz val="11"/>
        <color indexed="8"/>
        <rFont val="Calibri"/>
        <family val="2"/>
        <charset val="186"/>
      </rPr>
      <t>c</t>
    </r>
  </si>
  <si>
    <t>U(k = 2)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</si>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</sst>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5" x14ac:knownFonts="1">
    <font>
      <sz val="11"/>
      <color theme="1"/>
      <name val="Calibri"/>
      <family val="2"/>
      <charset val="186"/>
      <scheme val="minor"/>
    </font>
    <font>
      <i/>
      <sz val="11"/>
      <color indexed="8"/>
      <name val="Calibri"/>
      <family val="2"/>
      <charset val="186"/>
    </font>
    <font>
      <i/>
      <vertAlign val="subscript"/>
      <sz val="11"/>
      <color indexed="8"/>
      <name val="Calibri"/>
      <family val="2"/>
      <charset val="186"/>
    </font>
    <font>
      <vertAlign val="subscript"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3" borderId="0" xfId="0" applyFont="1" applyFill="1"/>
    <xf numFmtId="0" fontId="4" fillId="4" borderId="1" xfId="0" applyFont="1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0" xfId="0" applyFill="1"/>
    <xf numFmtId="0" fontId="0" fillId="4" borderId="5" xfId="0" applyFill="1" applyBorder="1"/>
    <xf numFmtId="0" fontId="4" fillId="4" borderId="0" xfId="0" applyFont="1" applyFill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164" fontId="0" fillId="0" borderId="0" xfId="0" applyNumberFormat="1"/>
    <xf numFmtId="0" fontId="0" fillId="5" borderId="0" xfId="0" applyFill="1"/>
    <xf numFmtId="165" fontId="4" fillId="4" borderId="0" xfId="0" applyNumberFormat="1" applyFont="1" applyFill="1"/>
    <xf numFmtId="165" fontId="4" fillId="4" borderId="7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53</xdr:row>
          <xdr:rowOff>152400</xdr:rowOff>
        </xdr:from>
        <xdr:to>
          <xdr:col>2</xdr:col>
          <xdr:colOff>476250</xdr:colOff>
          <xdr:row>55</xdr:row>
          <xdr:rowOff>114300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43</xdr:row>
          <xdr:rowOff>133350</xdr:rowOff>
        </xdr:from>
        <xdr:to>
          <xdr:col>2</xdr:col>
          <xdr:colOff>542925</xdr:colOff>
          <xdr:row>45</xdr:row>
          <xdr:rowOff>95250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42</xdr:row>
          <xdr:rowOff>38100</xdr:rowOff>
        </xdr:from>
        <xdr:to>
          <xdr:col>16</xdr:col>
          <xdr:colOff>695325</xdr:colOff>
          <xdr:row>44</xdr:row>
          <xdr:rowOff>171450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1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53</xdr:row>
          <xdr:rowOff>152400</xdr:rowOff>
        </xdr:from>
        <xdr:to>
          <xdr:col>2</xdr:col>
          <xdr:colOff>476250</xdr:colOff>
          <xdr:row>55</xdr:row>
          <xdr:rowOff>114300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1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43</xdr:row>
          <xdr:rowOff>133350</xdr:rowOff>
        </xdr:from>
        <xdr:to>
          <xdr:col>2</xdr:col>
          <xdr:colOff>542925</xdr:colOff>
          <xdr:row>45</xdr:row>
          <xdr:rowOff>95250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1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42</xdr:row>
          <xdr:rowOff>38100</xdr:rowOff>
        </xdr:from>
        <xdr:to>
          <xdr:col>16</xdr:col>
          <xdr:colOff>695325</xdr:colOff>
          <xdr:row>44</xdr:row>
          <xdr:rowOff>171450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1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49</xdr:row>
          <xdr:rowOff>152400</xdr:rowOff>
        </xdr:from>
        <xdr:to>
          <xdr:col>2</xdr:col>
          <xdr:colOff>476250</xdr:colOff>
          <xdr:row>51</xdr:row>
          <xdr:rowOff>114300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39</xdr:row>
          <xdr:rowOff>133350</xdr:rowOff>
        </xdr:from>
        <xdr:to>
          <xdr:col>2</xdr:col>
          <xdr:colOff>542925</xdr:colOff>
          <xdr:row>41</xdr:row>
          <xdr:rowOff>95250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38</xdr:row>
          <xdr:rowOff>38100</xdr:rowOff>
        </xdr:from>
        <xdr:to>
          <xdr:col>16</xdr:col>
          <xdr:colOff>695325</xdr:colOff>
          <xdr:row>40</xdr:row>
          <xdr:rowOff>171450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3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53</xdr:row>
          <xdr:rowOff>152400</xdr:rowOff>
        </xdr:from>
        <xdr:to>
          <xdr:col>2</xdr:col>
          <xdr:colOff>476250</xdr:colOff>
          <xdr:row>55</xdr:row>
          <xdr:rowOff>114300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3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43</xdr:row>
          <xdr:rowOff>133350</xdr:rowOff>
        </xdr:from>
        <xdr:to>
          <xdr:col>2</xdr:col>
          <xdr:colOff>542925</xdr:colOff>
          <xdr:row>45</xdr:row>
          <xdr:rowOff>95250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3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42</xdr:row>
          <xdr:rowOff>38100</xdr:rowOff>
        </xdr:from>
        <xdr:to>
          <xdr:col>16</xdr:col>
          <xdr:colOff>695325</xdr:colOff>
          <xdr:row>44</xdr:row>
          <xdr:rowOff>171450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3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54</xdr:row>
          <xdr:rowOff>152400</xdr:rowOff>
        </xdr:from>
        <xdr:to>
          <xdr:col>2</xdr:col>
          <xdr:colOff>476250</xdr:colOff>
          <xdr:row>56</xdr:row>
          <xdr:rowOff>114300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44</xdr:row>
          <xdr:rowOff>133350</xdr:rowOff>
        </xdr:from>
        <xdr:to>
          <xdr:col>2</xdr:col>
          <xdr:colOff>542925</xdr:colOff>
          <xdr:row>46</xdr:row>
          <xdr:rowOff>95250</xdr:rowOff>
        </xdr:to>
        <xdr:sp macro="" textlink="">
          <xdr:nvSpPr>
            <xdr:cNvPr id="6147" name="Object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43</xdr:row>
          <xdr:rowOff>38100</xdr:rowOff>
        </xdr:from>
        <xdr:to>
          <xdr:col>16</xdr:col>
          <xdr:colOff>695325</xdr:colOff>
          <xdr:row>45</xdr:row>
          <xdr:rowOff>171450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4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54</xdr:row>
          <xdr:rowOff>152400</xdr:rowOff>
        </xdr:from>
        <xdr:to>
          <xdr:col>2</xdr:col>
          <xdr:colOff>476250</xdr:colOff>
          <xdr:row>56</xdr:row>
          <xdr:rowOff>114300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44</xdr:row>
          <xdr:rowOff>133350</xdr:rowOff>
        </xdr:from>
        <xdr:to>
          <xdr:col>2</xdr:col>
          <xdr:colOff>542925</xdr:colOff>
          <xdr:row>46</xdr:row>
          <xdr:rowOff>95250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5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43</xdr:row>
          <xdr:rowOff>38100</xdr:rowOff>
        </xdr:from>
        <xdr:to>
          <xdr:col>16</xdr:col>
          <xdr:colOff>695325</xdr:colOff>
          <xdr:row>45</xdr:row>
          <xdr:rowOff>171450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5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1</xdr:row>
          <xdr:rowOff>152400</xdr:rowOff>
        </xdr:from>
        <xdr:to>
          <xdr:col>2</xdr:col>
          <xdr:colOff>523875</xdr:colOff>
          <xdr:row>3</xdr:row>
          <xdr:rowOff>114300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228600</xdr:colOff>
          <xdr:row>54</xdr:row>
          <xdr:rowOff>152400</xdr:rowOff>
        </xdr:from>
        <xdr:to>
          <xdr:col>2</xdr:col>
          <xdr:colOff>476250</xdr:colOff>
          <xdr:row>56</xdr:row>
          <xdr:rowOff>114300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44</xdr:row>
          <xdr:rowOff>133350</xdr:rowOff>
        </xdr:from>
        <xdr:to>
          <xdr:col>2</xdr:col>
          <xdr:colOff>542925</xdr:colOff>
          <xdr:row>46</xdr:row>
          <xdr:rowOff>95250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666750</xdr:colOff>
          <xdr:row>43</xdr:row>
          <xdr:rowOff>38100</xdr:rowOff>
        </xdr:from>
        <xdr:to>
          <xdr:col>16</xdr:col>
          <xdr:colOff>695325</xdr:colOff>
          <xdr:row>45</xdr:row>
          <xdr:rowOff>171450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.bin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6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.bin"/><Relationship Id="rId4" Type="http://schemas.openxmlformats.org/officeDocument/2006/relationships/oleObject" Target="../embeddings/oleObject5.bin"/><Relationship Id="rId9" Type="http://schemas.openxmlformats.org/officeDocument/2006/relationships/image" Target="../media/image3.e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1.bin"/><Relationship Id="rId3" Type="http://schemas.openxmlformats.org/officeDocument/2006/relationships/vmlDrawing" Target="../drawings/vmlDrawing3.vml"/><Relationship Id="rId7" Type="http://schemas.openxmlformats.org/officeDocument/2006/relationships/image" Target="../media/image2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10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2.bin"/><Relationship Id="rId4" Type="http://schemas.openxmlformats.org/officeDocument/2006/relationships/oleObject" Target="../embeddings/oleObject9.bin"/><Relationship Id="rId9" Type="http://schemas.openxmlformats.org/officeDocument/2006/relationships/image" Target="../media/image3.e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5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14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16.bin"/><Relationship Id="rId4" Type="http://schemas.openxmlformats.org/officeDocument/2006/relationships/oleObject" Target="../embeddings/oleObject13.bin"/><Relationship Id="rId9" Type="http://schemas.openxmlformats.org/officeDocument/2006/relationships/image" Target="../media/image3.emf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9.bin"/><Relationship Id="rId3" Type="http://schemas.openxmlformats.org/officeDocument/2006/relationships/vmlDrawing" Target="../drawings/vmlDrawing5.vml"/><Relationship Id="rId7" Type="http://schemas.openxmlformats.org/officeDocument/2006/relationships/image" Target="../media/image2.emf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18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0.bin"/><Relationship Id="rId4" Type="http://schemas.openxmlformats.org/officeDocument/2006/relationships/oleObject" Target="../embeddings/oleObject17.bin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3.bin"/><Relationship Id="rId3" Type="http://schemas.openxmlformats.org/officeDocument/2006/relationships/vmlDrawing" Target="../drawings/vmlDrawing6.vml"/><Relationship Id="rId7" Type="http://schemas.openxmlformats.org/officeDocument/2006/relationships/image" Target="../media/image2.emf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2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4.bin"/><Relationship Id="rId4" Type="http://schemas.openxmlformats.org/officeDocument/2006/relationships/oleObject" Target="../embeddings/oleObject21.bin"/><Relationship Id="rId9" Type="http://schemas.openxmlformats.org/officeDocument/2006/relationships/image" Target="../media/image3.emf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7.bin"/><Relationship Id="rId3" Type="http://schemas.openxmlformats.org/officeDocument/2006/relationships/vmlDrawing" Target="../drawings/vmlDrawing7.vml"/><Relationship Id="rId7" Type="http://schemas.openxmlformats.org/officeDocument/2006/relationships/image" Target="../media/image2.emf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26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28.bin"/><Relationship Id="rId4" Type="http://schemas.openxmlformats.org/officeDocument/2006/relationships/oleObject" Target="../embeddings/oleObject25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9"/>
  <sheetViews>
    <sheetView topLeftCell="A31" zoomScale="44" workbookViewId="0">
      <selection activeCell="AC49" sqref="AC49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6" spans="1:21" x14ac:dyDescent="0.25">
      <c r="F6" t="s">
        <v>1</v>
      </c>
      <c r="K6" t="s">
        <v>1</v>
      </c>
      <c r="P6" t="s">
        <v>1</v>
      </c>
      <c r="U6" t="s">
        <v>1</v>
      </c>
    </row>
    <row r="7" spans="1:21" x14ac:dyDescent="0.25">
      <c r="B7" t="s">
        <v>2</v>
      </c>
      <c r="C7" t="s">
        <v>3</v>
      </c>
      <c r="D7" t="s">
        <v>4</v>
      </c>
      <c r="E7" t="s">
        <v>5</v>
      </c>
      <c r="F7" t="s">
        <v>6</v>
      </c>
      <c r="H7" t="s">
        <v>3</v>
      </c>
      <c r="I7" t="s">
        <v>4</v>
      </c>
      <c r="J7" t="s">
        <v>5</v>
      </c>
      <c r="K7" t="s">
        <v>6</v>
      </c>
      <c r="M7" t="s">
        <v>3</v>
      </c>
      <c r="N7" t="s">
        <v>4</v>
      </c>
      <c r="O7" t="s">
        <v>5</v>
      </c>
      <c r="P7" t="s">
        <v>6</v>
      </c>
      <c r="R7" t="s">
        <v>3</v>
      </c>
      <c r="S7" t="s">
        <v>4</v>
      </c>
      <c r="T7" t="s">
        <v>5</v>
      </c>
      <c r="U7" t="s">
        <v>6</v>
      </c>
    </row>
    <row r="8" spans="1:21" x14ac:dyDescent="0.25">
      <c r="C8">
        <v>3.7900000000000003E-2</v>
      </c>
      <c r="D8">
        <v>4.3999999999999997E-2</v>
      </c>
      <c r="E8">
        <f>D8/C8*100</f>
        <v>116.09498680738785</v>
      </c>
      <c r="F8">
        <f>D8-C8</f>
        <v>6.0999999999999943E-3</v>
      </c>
      <c r="H8">
        <v>0.114</v>
      </c>
      <c r="I8">
        <v>0.11</v>
      </c>
      <c r="J8">
        <f>I8/H8*100</f>
        <v>96.491228070175438</v>
      </c>
      <c r="K8">
        <f>I8-H8</f>
        <v>-4.0000000000000036E-3</v>
      </c>
      <c r="M8">
        <v>0.56799999999999995</v>
      </c>
      <c r="N8">
        <v>0.498</v>
      </c>
      <c r="O8">
        <f>N8/M8*100</f>
        <v>87.676056338028175</v>
      </c>
      <c r="P8">
        <f>N8-M8</f>
        <v>-6.9999999999999951E-2</v>
      </c>
      <c r="R8">
        <v>1.1399999999999999</v>
      </c>
      <c r="S8">
        <v>0.95299999999999996</v>
      </c>
      <c r="T8">
        <f>S8/R8*100</f>
        <v>83.596491228070178</v>
      </c>
      <c r="U8">
        <f>S8-R8</f>
        <v>-0.18699999999999994</v>
      </c>
    </row>
    <row r="9" spans="1:21" x14ac:dyDescent="0.25">
      <c r="C9">
        <v>3.7900000000000003E-2</v>
      </c>
      <c r="D9">
        <v>3.49E-2</v>
      </c>
      <c r="E9">
        <f>D9/C9*100</f>
        <v>92.084432717678084</v>
      </c>
      <c r="F9">
        <f>D9-C9</f>
        <v>-3.0000000000000027E-3</v>
      </c>
      <c r="H9">
        <v>0.114</v>
      </c>
      <c r="I9">
        <v>0.106</v>
      </c>
      <c r="J9">
        <f>I9/H9*100</f>
        <v>92.982456140350862</v>
      </c>
      <c r="K9">
        <f>I9-H9</f>
        <v>-8.0000000000000071E-3</v>
      </c>
      <c r="M9">
        <v>0.56799999999999995</v>
      </c>
      <c r="N9">
        <v>0.496</v>
      </c>
      <c r="O9">
        <f>N9/M9*100</f>
        <v>87.323943661971839</v>
      </c>
      <c r="P9">
        <f>N9-M9</f>
        <v>-7.1999999999999953E-2</v>
      </c>
      <c r="R9">
        <v>1.1399999999999999</v>
      </c>
      <c r="S9">
        <v>0.93700000000000006</v>
      </c>
      <c r="T9">
        <f>S9/R9*100</f>
        <v>82.192982456140356</v>
      </c>
      <c r="U9">
        <f>S9-R9</f>
        <v>-0.20299999999999985</v>
      </c>
    </row>
    <row r="10" spans="1:21" x14ac:dyDescent="0.25">
      <c r="C10">
        <v>3.7900000000000003E-2</v>
      </c>
      <c r="D10">
        <v>4.3499999999999997E-2</v>
      </c>
      <c r="E10">
        <f>D10/C10*100</f>
        <v>114.77572559366753</v>
      </c>
      <c r="F10">
        <f>D10-C10</f>
        <v>5.5999999999999939E-3</v>
      </c>
      <c r="H10">
        <v>0.114</v>
      </c>
      <c r="I10">
        <v>9.2499999999999999E-2</v>
      </c>
      <c r="J10">
        <f>I10/H10*100</f>
        <v>81.140350877192986</v>
      </c>
      <c r="K10">
        <f>I10-H10</f>
        <v>-2.1500000000000005E-2</v>
      </c>
      <c r="M10">
        <v>0.56799999999999995</v>
      </c>
      <c r="N10">
        <v>0.501</v>
      </c>
      <c r="O10">
        <f>N10/M10*100</f>
        <v>88.204225352112687</v>
      </c>
      <c r="P10">
        <f>N10-M10</f>
        <v>-6.6999999999999948E-2</v>
      </c>
      <c r="R10">
        <v>1.1399999999999999</v>
      </c>
      <c r="S10">
        <v>0.97899999999999998</v>
      </c>
      <c r="T10">
        <f>S10/R10*100</f>
        <v>85.877192982456137</v>
      </c>
      <c r="U10">
        <f>S10-R10</f>
        <v>-0.16099999999999992</v>
      </c>
    </row>
    <row r="11" spans="1:21" x14ac:dyDescent="0.25">
      <c r="C11">
        <v>3.7900000000000003E-2</v>
      </c>
      <c r="D11">
        <v>4.07E-2</v>
      </c>
      <c r="E11">
        <f>D11/C11*100</f>
        <v>107.38786279683377</v>
      </c>
      <c r="F11">
        <f>D11-C11</f>
        <v>2.7999999999999969E-3</v>
      </c>
      <c r="H11">
        <v>0.114</v>
      </c>
      <c r="I11">
        <v>0.10100000000000001</v>
      </c>
      <c r="J11">
        <f>I11/H11*100</f>
        <v>88.596491228070178</v>
      </c>
      <c r="K11">
        <f>I11-H11</f>
        <v>-1.2999999999999998E-2</v>
      </c>
      <c r="M11">
        <v>0.56799999999999995</v>
      </c>
      <c r="N11">
        <v>0.42799999999999999</v>
      </c>
      <c r="O11">
        <f>N11/M11*100</f>
        <v>75.35211267605635</v>
      </c>
      <c r="P11">
        <f>N11-M11</f>
        <v>-0.13999999999999996</v>
      </c>
      <c r="R11">
        <v>1.1399999999999999</v>
      </c>
      <c r="S11">
        <v>1.01</v>
      </c>
      <c r="T11">
        <f>S11/R11*100</f>
        <v>88.596491228070178</v>
      </c>
      <c r="U11">
        <f>S11-R11</f>
        <v>-0.12999999999999989</v>
      </c>
    </row>
    <row r="12" spans="1:21" x14ac:dyDescent="0.25">
      <c r="C12">
        <v>3.7900000000000003E-2</v>
      </c>
      <c r="D12">
        <v>4.5600000000000002E-2</v>
      </c>
      <c r="E12">
        <f>D12/C12*100</f>
        <v>120.31662269129286</v>
      </c>
      <c r="F12">
        <f>D12-C12</f>
        <v>7.6999999999999985E-3</v>
      </c>
      <c r="H12">
        <v>0.114</v>
      </c>
      <c r="I12">
        <v>9.9000000000000005E-2</v>
      </c>
      <c r="J12">
        <f>I12/H12*100</f>
        <v>86.842105263157904</v>
      </c>
      <c r="K12">
        <f>I12-H12</f>
        <v>-1.4999999999999999E-2</v>
      </c>
      <c r="M12">
        <v>0.56799999999999995</v>
      </c>
      <c r="N12">
        <v>0.50800000000000001</v>
      </c>
      <c r="O12">
        <f>N12/M12*100</f>
        <v>89.436619718309871</v>
      </c>
      <c r="P12">
        <f>N12-M12</f>
        <v>-5.9999999999999942E-2</v>
      </c>
      <c r="R12">
        <v>1.1399999999999999</v>
      </c>
      <c r="S12">
        <v>1.03</v>
      </c>
      <c r="T12">
        <f>S12/R12*100</f>
        <v>90.350877192982466</v>
      </c>
      <c r="U12">
        <f>S12-R12</f>
        <v>-0.10999999999999988</v>
      </c>
    </row>
    <row r="13" spans="1:21" x14ac:dyDescent="0.25">
      <c r="C13" t="s">
        <v>7</v>
      </c>
      <c r="D13">
        <f>AVERAGE(D8:D12)</f>
        <v>4.1739999999999999E-2</v>
      </c>
      <c r="E13">
        <f>AVERAGE(E8:E12)</f>
        <v>110.13192612137202</v>
      </c>
      <c r="F13">
        <f>D13-C12</f>
        <v>3.8399999999999962E-3</v>
      </c>
      <c r="H13" t="s">
        <v>7</v>
      </c>
      <c r="I13">
        <f>AVERAGE(I8:I12)</f>
        <v>0.10169999999999998</v>
      </c>
      <c r="J13">
        <f>AVERAGE(J8:J12)</f>
        <v>89.21052631578948</v>
      </c>
      <c r="K13">
        <f>I13-H12</f>
        <v>-1.2300000000000019E-2</v>
      </c>
      <c r="M13" t="s">
        <v>7</v>
      </c>
      <c r="N13">
        <f>AVERAGE(N8:N12)</f>
        <v>0.48620000000000002</v>
      </c>
      <c r="O13">
        <f>AVERAGE(O8:O12)</f>
        <v>85.59859154929579</v>
      </c>
      <c r="P13">
        <f>AVERAGE(P8:P12)</f>
        <v>-8.1799999999999956E-2</v>
      </c>
      <c r="R13" t="s">
        <v>7</v>
      </c>
      <c r="S13">
        <f>AVERAGE(S8:S12)</f>
        <v>0.98180000000000012</v>
      </c>
      <c r="T13">
        <f>AVERAGE(T8:T12)</f>
        <v>86.122807017543863</v>
      </c>
      <c r="U13">
        <f>AVERAGE(U8:U12)</f>
        <v>-0.1581999999999999</v>
      </c>
    </row>
    <row r="14" spans="1:21" x14ac:dyDescent="0.25">
      <c r="C14" t="s">
        <v>8</v>
      </c>
      <c r="D14">
        <f>STDEV(D8:D12)</f>
        <v>4.2122440575066396E-3</v>
      </c>
      <c r="E14">
        <f>STDEV(E8:E12)</f>
        <v>11.114100415584803</v>
      </c>
      <c r="F14">
        <f>STDEV(F8:F12)</f>
        <v>4.2122440575066387E-3</v>
      </c>
      <c r="H14" t="s">
        <v>8</v>
      </c>
      <c r="I14">
        <f>STDEV(I8:I12)</f>
        <v>6.7044761167446921E-3</v>
      </c>
      <c r="J14">
        <f>STDEV(J8:J12)</f>
        <v>5.881119400653235</v>
      </c>
      <c r="K14">
        <f>STDEV(K8:K12)</f>
        <v>6.7044761167446921E-3</v>
      </c>
      <c r="M14" t="s">
        <v>8</v>
      </c>
      <c r="N14">
        <f>STDEV(N8:N12)</f>
        <v>3.2851179583083472E-2</v>
      </c>
      <c r="O14">
        <f>STDEV(O8:O12)</f>
        <v>5.7836583773034258</v>
      </c>
      <c r="P14">
        <f>STDEV(P8:P12)</f>
        <v>3.2851179583083479E-2</v>
      </c>
      <c r="R14" t="s">
        <v>8</v>
      </c>
      <c r="S14">
        <f>STDEV(S8:S12)</f>
        <v>3.8609584302346484E-2</v>
      </c>
      <c r="T14">
        <f>STDEV(T8:T12)</f>
        <v>3.3868056405567106</v>
      </c>
      <c r="U14">
        <f>STDEV(U8:U12)</f>
        <v>3.8609584302346449E-2</v>
      </c>
    </row>
    <row r="15" spans="1:21" x14ac:dyDescent="0.25">
      <c r="C15" s="1" t="s">
        <v>9</v>
      </c>
      <c r="D15" s="1">
        <f>D14/D13</f>
        <v>0.10091624478933013</v>
      </c>
      <c r="E15" s="1">
        <f>E14/E13</f>
        <v>0.10091624478933016</v>
      </c>
      <c r="H15" s="1" t="s">
        <v>9</v>
      </c>
      <c r="I15" s="1">
        <f>I14/I13</f>
        <v>6.5924052278708886E-2</v>
      </c>
      <c r="J15" s="1">
        <f>J14/J13</f>
        <v>6.5924052278708831E-2</v>
      </c>
      <c r="M15" s="1" t="s">
        <v>9</v>
      </c>
      <c r="N15" s="1">
        <f>N14/N13</f>
        <v>6.7567214280303309E-2</v>
      </c>
      <c r="O15" s="1">
        <f>O14/O13</f>
        <v>6.7567214280303281E-2</v>
      </c>
      <c r="R15" s="1" t="s">
        <v>9</v>
      </c>
      <c r="S15" s="1">
        <f>S14/S13</f>
        <v>3.9325304850627907E-2</v>
      </c>
      <c r="T15" s="1">
        <f>T14/T13</f>
        <v>3.9325304850627928E-2</v>
      </c>
    </row>
    <row r="16" spans="1:21" x14ac:dyDescent="0.25">
      <c r="C16" s="1" t="s">
        <v>10</v>
      </c>
      <c r="F16" s="1">
        <f>F13/D13</f>
        <v>9.199808337326297E-2</v>
      </c>
      <c r="H16" s="1" t="s">
        <v>10</v>
      </c>
      <c r="K16" s="1">
        <f>K13/I13</f>
        <v>-0.12094395280236009</v>
      </c>
      <c r="M16" s="1" t="s">
        <v>10</v>
      </c>
      <c r="P16" s="1">
        <f>P13/N13</f>
        <v>-0.16824352118469757</v>
      </c>
      <c r="R16" s="1" t="s">
        <v>10</v>
      </c>
      <c r="U16" s="1">
        <f>U13/S13</f>
        <v>-0.16113261356691777</v>
      </c>
    </row>
    <row r="17" spans="2:21" x14ac:dyDescent="0.25">
      <c r="C17" t="s">
        <v>11</v>
      </c>
      <c r="D17">
        <f>COUNT(D8:D12)-1</f>
        <v>4</v>
      </c>
      <c r="E17">
        <f>COUNT(E8:E12)-1</f>
        <v>4</v>
      </c>
      <c r="F17">
        <f>COUNT(F8:F12)-1</f>
        <v>4</v>
      </c>
      <c r="H17" t="s">
        <v>11</v>
      </c>
      <c r="I17">
        <f>COUNT(I8:I12)-1</f>
        <v>4</v>
      </c>
      <c r="J17">
        <f>COUNT(J8:J12)-1</f>
        <v>4</v>
      </c>
      <c r="K17">
        <f>COUNT(K8:K12)-1</f>
        <v>4</v>
      </c>
      <c r="M17" t="s">
        <v>11</v>
      </c>
      <c r="N17">
        <f>COUNT(N8:N12)-1</f>
        <v>4</v>
      </c>
      <c r="O17">
        <f>COUNT(O8:O12)-1</f>
        <v>4</v>
      </c>
      <c r="P17">
        <f>COUNT(P8:P12)-1</f>
        <v>4</v>
      </c>
      <c r="R17" t="s">
        <v>11</v>
      </c>
      <c r="S17">
        <f>COUNT(S8:S12)-1</f>
        <v>4</v>
      </c>
      <c r="T17">
        <f>COUNT(T8:T12)-1</f>
        <v>4</v>
      </c>
      <c r="U17">
        <f>COUNT(U8:U12)-1</f>
        <v>4</v>
      </c>
    </row>
    <row r="19" spans="2:21" x14ac:dyDescent="0.25">
      <c r="B19" t="s">
        <v>12</v>
      </c>
      <c r="C19">
        <f>C8</f>
        <v>3.7900000000000003E-2</v>
      </c>
      <c r="D19">
        <v>3.7400000000000003E-2</v>
      </c>
      <c r="E19">
        <f>D19/C19*100</f>
        <v>98.68073878627969</v>
      </c>
      <c r="F19">
        <f>D19-C19</f>
        <v>-5.0000000000000044E-4</v>
      </c>
      <c r="H19">
        <f>H8</f>
        <v>0.114</v>
      </c>
      <c r="I19">
        <v>0.104</v>
      </c>
      <c r="J19">
        <f>I19/H19*100</f>
        <v>91.228070175438589</v>
      </c>
      <c r="K19">
        <f>I19-H19</f>
        <v>-1.0000000000000009E-2</v>
      </c>
      <c r="M19">
        <f>M9</f>
        <v>0.56799999999999995</v>
      </c>
      <c r="N19">
        <v>0.47199999999999998</v>
      </c>
      <c r="O19">
        <f>N19/M19*100</f>
        <v>83.098591549295776</v>
      </c>
      <c r="P19">
        <f>N19-M19</f>
        <v>-9.5999999999999974E-2</v>
      </c>
      <c r="R19">
        <f>R10</f>
        <v>1.1399999999999999</v>
      </c>
      <c r="S19">
        <v>0.97499999999999998</v>
      </c>
      <c r="T19">
        <f>S19/R19*100</f>
        <v>85.526315789473699</v>
      </c>
      <c r="U19">
        <f>S19-R19</f>
        <v>-0.16499999999999992</v>
      </c>
    </row>
    <row r="20" spans="2:21" x14ac:dyDescent="0.25">
      <c r="C20" t="s">
        <v>7</v>
      </c>
      <c r="D20">
        <f>AVERAGE(D19:D19)</f>
        <v>3.7400000000000003E-2</v>
      </c>
      <c r="E20">
        <f>AVERAGE(E19:E19)</f>
        <v>98.68073878627969</v>
      </c>
      <c r="F20">
        <f>D20-C19</f>
        <v>-5.0000000000000044E-4</v>
      </c>
      <c r="H20" t="s">
        <v>7</v>
      </c>
      <c r="I20">
        <f>AVERAGE(I19:I19)</f>
        <v>0.104</v>
      </c>
      <c r="J20">
        <f>AVERAGE(J19:J19)</f>
        <v>91.228070175438589</v>
      </c>
      <c r="K20">
        <f>I20-H19</f>
        <v>-1.0000000000000009E-2</v>
      </c>
      <c r="M20" t="s">
        <v>7</v>
      </c>
      <c r="N20">
        <f>AVERAGE(N19:N19)</f>
        <v>0.47199999999999998</v>
      </c>
      <c r="O20">
        <f>AVERAGE(O19:O19)</f>
        <v>83.098591549295776</v>
      </c>
      <c r="P20">
        <f>N20-M19</f>
        <v>-9.5999999999999974E-2</v>
      </c>
      <c r="R20" t="s">
        <v>7</v>
      </c>
      <c r="S20">
        <f>AVERAGE(S19:S19)</f>
        <v>0.97499999999999998</v>
      </c>
      <c r="T20">
        <f>AVERAGE(T19:T19)</f>
        <v>85.526315789473699</v>
      </c>
      <c r="U20">
        <f>S20-R19</f>
        <v>-0.16499999999999992</v>
      </c>
    </row>
    <row r="21" spans="2:21" x14ac:dyDescent="0.25">
      <c r="C21" t="s">
        <v>8</v>
      </c>
      <c r="D21">
        <v>0</v>
      </c>
      <c r="E21">
        <v>0</v>
      </c>
      <c r="F21">
        <v>0</v>
      </c>
      <c r="H21" t="s">
        <v>8</v>
      </c>
      <c r="I21">
        <v>0</v>
      </c>
      <c r="J21">
        <v>0</v>
      </c>
      <c r="K21">
        <v>0</v>
      </c>
      <c r="M21" t="s">
        <v>8</v>
      </c>
      <c r="N21">
        <v>0</v>
      </c>
      <c r="O21">
        <v>0</v>
      </c>
      <c r="P21">
        <v>0</v>
      </c>
      <c r="R21" t="s">
        <v>8</v>
      </c>
      <c r="S21">
        <v>0</v>
      </c>
      <c r="T21">
        <v>0</v>
      </c>
      <c r="U21">
        <v>0</v>
      </c>
    </row>
    <row r="22" spans="2:21" x14ac:dyDescent="0.25">
      <c r="C22" s="1" t="s">
        <v>9</v>
      </c>
      <c r="D22" s="1">
        <f>D21/D20</f>
        <v>0</v>
      </c>
      <c r="E22" s="1">
        <f>E21/E20</f>
        <v>0</v>
      </c>
      <c r="H22" s="1" t="s">
        <v>9</v>
      </c>
      <c r="I22" s="1">
        <f>I21/I20</f>
        <v>0</v>
      </c>
      <c r="J22" s="1">
        <f>J21/J20</f>
        <v>0</v>
      </c>
      <c r="M22" s="1" t="s">
        <v>9</v>
      </c>
      <c r="N22" s="1">
        <f>N21/N20</f>
        <v>0</v>
      </c>
      <c r="O22" s="1">
        <f>O21/O20</f>
        <v>0</v>
      </c>
      <c r="R22" s="1" t="s">
        <v>9</v>
      </c>
      <c r="S22" s="1">
        <f>S21/S20</f>
        <v>0</v>
      </c>
      <c r="T22" s="1">
        <f>T21/T20</f>
        <v>0</v>
      </c>
    </row>
    <row r="23" spans="2:21" x14ac:dyDescent="0.25">
      <c r="C23" s="1" t="s">
        <v>10</v>
      </c>
      <c r="F23" s="1">
        <f>F20/D20</f>
        <v>-1.3368983957219261E-2</v>
      </c>
      <c r="H23" s="1" t="s">
        <v>10</v>
      </c>
      <c r="K23" s="1">
        <f>K20/I20</f>
        <v>-9.6153846153846242E-2</v>
      </c>
      <c r="M23" s="1" t="s">
        <v>10</v>
      </c>
      <c r="P23" s="1">
        <f>P20/N20</f>
        <v>-0.20338983050847453</v>
      </c>
      <c r="R23" s="1" t="s">
        <v>10</v>
      </c>
      <c r="U23" s="1">
        <f>U20/S20</f>
        <v>-0.16923076923076916</v>
      </c>
    </row>
    <row r="24" spans="2:21" x14ac:dyDescent="0.25">
      <c r="C24" t="s">
        <v>11</v>
      </c>
      <c r="D24">
        <f>COUNT(D19:D19)-1</f>
        <v>0</v>
      </c>
      <c r="E24">
        <f>COUNT(E19:E19)-1</f>
        <v>0</v>
      </c>
      <c r="F24">
        <f>COUNT(F19:F19)-1</f>
        <v>0</v>
      </c>
      <c r="H24" t="s">
        <v>11</v>
      </c>
      <c r="I24">
        <f>COUNT(I19:I19)-1</f>
        <v>0</v>
      </c>
      <c r="J24">
        <f>COUNT(J19:J19)-1</f>
        <v>0</v>
      </c>
      <c r="K24">
        <f>COUNT(K19:K19)-1</f>
        <v>0</v>
      </c>
      <c r="M24" t="s">
        <v>11</v>
      </c>
      <c r="N24">
        <f>COUNT(N19:N19)-1</f>
        <v>0</v>
      </c>
      <c r="O24">
        <f>COUNT(O19:O19)-1</f>
        <v>0</v>
      </c>
      <c r="P24">
        <f>COUNT(P19:P19)-1</f>
        <v>0</v>
      </c>
      <c r="R24" t="s">
        <v>11</v>
      </c>
      <c r="S24">
        <f>COUNT(S19:S19)-1</f>
        <v>0</v>
      </c>
      <c r="T24">
        <f>COUNT(T19:T19)-1</f>
        <v>0</v>
      </c>
      <c r="U24">
        <f>COUNT(U19:U19)-1</f>
        <v>0</v>
      </c>
    </row>
    <row r="26" spans="2:21" x14ac:dyDescent="0.25">
      <c r="B26" t="s">
        <v>13</v>
      </c>
      <c r="C26">
        <f>C10</f>
        <v>3.7900000000000003E-2</v>
      </c>
      <c r="D26">
        <v>5.0599999999999999E-2</v>
      </c>
      <c r="E26">
        <f>D26/C26*100</f>
        <v>133.50923482849603</v>
      </c>
      <c r="F26">
        <f>D26-C26</f>
        <v>1.2699999999999996E-2</v>
      </c>
      <c r="H26">
        <f>H12</f>
        <v>0.114</v>
      </c>
      <c r="I26">
        <v>0.114</v>
      </c>
      <c r="J26">
        <f>I26/H26*100</f>
        <v>100</v>
      </c>
      <c r="K26">
        <f>I26-H26</f>
        <v>0</v>
      </c>
      <c r="M26">
        <f>M10</f>
        <v>0.56799999999999995</v>
      </c>
      <c r="N26">
        <v>0.48799999999999999</v>
      </c>
      <c r="O26">
        <f>N26/M26*100</f>
        <v>85.91549295774648</v>
      </c>
      <c r="P26">
        <f>N26-M26</f>
        <v>-7.999999999999996E-2</v>
      </c>
      <c r="R26">
        <f>R11</f>
        <v>1.1399999999999999</v>
      </c>
      <c r="S26">
        <v>0.93400000000000005</v>
      </c>
      <c r="T26">
        <f>S26/R26*100</f>
        <v>81.929824561403521</v>
      </c>
      <c r="U26">
        <f>S26-R26</f>
        <v>-0.20599999999999985</v>
      </c>
    </row>
    <row r="27" spans="2:21" x14ac:dyDescent="0.25">
      <c r="C27" t="s">
        <v>7</v>
      </c>
      <c r="D27">
        <f>AVERAGE(D26:D26)</f>
        <v>5.0599999999999999E-2</v>
      </c>
      <c r="E27">
        <f>AVERAGE(E26:E26)</f>
        <v>133.50923482849603</v>
      </c>
      <c r="F27">
        <f>D27-C26</f>
        <v>1.2699999999999996E-2</v>
      </c>
      <c r="H27" t="s">
        <v>7</v>
      </c>
      <c r="I27">
        <f>AVERAGE(I26:I26)</f>
        <v>0.114</v>
      </c>
      <c r="J27">
        <f>AVERAGE(J26:J26)</f>
        <v>100</v>
      </c>
      <c r="K27">
        <f>I27-H26</f>
        <v>0</v>
      </c>
      <c r="M27" t="s">
        <v>7</v>
      </c>
      <c r="N27">
        <f>AVERAGE(N26:N26)</f>
        <v>0.48799999999999999</v>
      </c>
      <c r="O27">
        <f>AVERAGE(O26:O26)</f>
        <v>85.91549295774648</v>
      </c>
      <c r="P27">
        <f>N27-M26</f>
        <v>-7.999999999999996E-2</v>
      </c>
      <c r="R27" t="s">
        <v>7</v>
      </c>
      <c r="S27">
        <f>AVERAGE(S26:S26)</f>
        <v>0.93400000000000005</v>
      </c>
      <c r="T27">
        <f>AVERAGE(T26:T26)</f>
        <v>81.929824561403521</v>
      </c>
      <c r="U27">
        <f>S27-R26</f>
        <v>-0.20599999999999985</v>
      </c>
    </row>
    <row r="28" spans="2:21" x14ac:dyDescent="0.25">
      <c r="C28" t="s">
        <v>8</v>
      </c>
      <c r="D28">
        <v>0</v>
      </c>
      <c r="E28">
        <v>0</v>
      </c>
      <c r="F28">
        <v>0</v>
      </c>
      <c r="H28" t="s">
        <v>8</v>
      </c>
      <c r="I28">
        <v>0</v>
      </c>
      <c r="J28">
        <v>0</v>
      </c>
      <c r="K28">
        <v>0</v>
      </c>
      <c r="M28" t="s">
        <v>8</v>
      </c>
      <c r="N28">
        <v>0</v>
      </c>
      <c r="O28">
        <v>0</v>
      </c>
      <c r="P28">
        <v>0</v>
      </c>
      <c r="R28" t="s">
        <v>8</v>
      </c>
      <c r="S28">
        <v>0</v>
      </c>
      <c r="T28">
        <v>0</v>
      </c>
      <c r="U28">
        <v>0</v>
      </c>
    </row>
    <row r="29" spans="2:21" x14ac:dyDescent="0.25">
      <c r="C29" s="1" t="s">
        <v>9</v>
      </c>
      <c r="D29" s="1">
        <f>D28/D27</f>
        <v>0</v>
      </c>
      <c r="E29" s="1">
        <f>E28/E27</f>
        <v>0</v>
      </c>
      <c r="H29" s="1" t="s">
        <v>9</v>
      </c>
      <c r="I29" s="1">
        <f>I28/I27</f>
        <v>0</v>
      </c>
      <c r="J29" s="1">
        <f>J28/J27</f>
        <v>0</v>
      </c>
      <c r="M29" s="1" t="s">
        <v>9</v>
      </c>
      <c r="N29" s="1">
        <f>N28/N27</f>
        <v>0</v>
      </c>
      <c r="O29" s="1">
        <f>O28/O27</f>
        <v>0</v>
      </c>
      <c r="R29" s="1" t="s">
        <v>9</v>
      </c>
      <c r="S29" s="1">
        <f>S28/S27</f>
        <v>0</v>
      </c>
      <c r="T29" s="1">
        <f>T28/T27</f>
        <v>0</v>
      </c>
    </row>
    <row r="30" spans="2:21" x14ac:dyDescent="0.25">
      <c r="C30" s="1" t="s">
        <v>10</v>
      </c>
      <c r="F30" s="1">
        <f>F27/D27</f>
        <v>0.25098814229249006</v>
      </c>
      <c r="H30" s="1" t="s">
        <v>10</v>
      </c>
      <c r="K30" s="1">
        <f>K27/I27</f>
        <v>0</v>
      </c>
      <c r="M30" s="1" t="s">
        <v>10</v>
      </c>
      <c r="P30" s="1">
        <f>P27/N27</f>
        <v>-0.16393442622950813</v>
      </c>
      <c r="R30" s="1" t="s">
        <v>10</v>
      </c>
      <c r="U30" s="1">
        <f>U27/S27</f>
        <v>-0.22055674518201268</v>
      </c>
    </row>
    <row r="31" spans="2:21" x14ac:dyDescent="0.25">
      <c r="C31" t="s">
        <v>11</v>
      </c>
      <c r="D31">
        <f>COUNT(D26:D26)-1</f>
        <v>0</v>
      </c>
      <c r="E31">
        <f>COUNT(E26:E26)-1</f>
        <v>0</v>
      </c>
      <c r="F31">
        <f>COUNT(F26:F26)-1</f>
        <v>0</v>
      </c>
      <c r="H31" t="s">
        <v>11</v>
      </c>
      <c r="I31">
        <f>COUNT(I26:I26)-1</f>
        <v>0</v>
      </c>
      <c r="J31">
        <f>COUNT(J26:J26)-1</f>
        <v>0</v>
      </c>
      <c r="K31">
        <f>COUNT(K26:K26)-1</f>
        <v>0</v>
      </c>
      <c r="M31" t="s">
        <v>11</v>
      </c>
      <c r="N31">
        <f>COUNT(N26:N26)-1</f>
        <v>0</v>
      </c>
      <c r="O31">
        <f>COUNT(O26:O26)-1</f>
        <v>0</v>
      </c>
      <c r="P31">
        <f>COUNT(P26:P26)-1</f>
        <v>0</v>
      </c>
      <c r="R31" t="s">
        <v>11</v>
      </c>
      <c r="S31">
        <f>COUNT(S26:S26)-1</f>
        <v>0</v>
      </c>
      <c r="T31">
        <f>COUNT(T26:T26)-1</f>
        <v>0</v>
      </c>
      <c r="U31">
        <f>COUNT(U26:U26)-1</f>
        <v>0</v>
      </c>
    </row>
    <row r="34" spans="1:21" ht="18" x14ac:dyDescent="0.35">
      <c r="C34" t="s">
        <v>14</v>
      </c>
      <c r="D34">
        <f>SQRT((D17*D14^2+D24*D21^2+D31*D28^2)/(SUM(D17,D24,D31)))</f>
        <v>4.2122440575066396E-3</v>
      </c>
      <c r="E34">
        <f>SQRT((E17*E14^2+E24*E21^2+E31*E28^2)/(SUM(E17,E24,E31)))</f>
        <v>11.114100415584803</v>
      </c>
      <c r="F34">
        <f>SQRT((F17*F14^2+F24*F21^2+F31*F28^2)/(SUM(F17,F24,F31)))</f>
        <v>4.2122440575066387E-3</v>
      </c>
      <c r="I34">
        <f>SQRT((I17*I14^2+I24*I21^2+I31*I28^2)/(SUM(I17,I24,I31)))</f>
        <v>6.7044761167446921E-3</v>
      </c>
      <c r="J34">
        <f>SQRT((J17*J14^2+J24*J21^2+J31*J28^2)/(SUM(J17,J24,J31)))</f>
        <v>5.881119400653235</v>
      </c>
      <c r="K34">
        <f>SQRT((K17*K14^2+K24*K21^2+K31*K28^2)/(SUM(K17,K24,K31)))</f>
        <v>6.7044761167446921E-3</v>
      </c>
      <c r="N34">
        <f>SQRT((N17*N14^2+N24*N21^2+N31*N28^2)/(SUM(N17,N24,N31)))</f>
        <v>3.2851179583083472E-2</v>
      </c>
      <c r="O34">
        <f>SQRT((O17*O14^2+O24*O21^2+O31*O28^2)/(SUM(O17,O24,O31)))</f>
        <v>5.7836583773034258</v>
      </c>
      <c r="P34">
        <f>SQRT((P17*P14^2+P24*P21^2+P31*P28^2)/(SUM(P17,P24,P31)))</f>
        <v>3.2851179583083479E-2</v>
      </c>
      <c r="S34">
        <f>SQRT((S17*S14^2+S24*S21^2+S31*S28^2)/(SUM(S17,S24,S31)))</f>
        <v>3.8609584302346484E-2</v>
      </c>
      <c r="T34">
        <f>SQRT((T17*T14^2+T24*T21^2+T31*T28^2)/(SUM(T17,T24,T31)))</f>
        <v>3.3868056405567106</v>
      </c>
      <c r="U34">
        <f>SQRT((U17*U14^2+U24*U21^2+U31*U28^2)/(SUM(U17,U24,U31)))</f>
        <v>3.8609584302346449E-2</v>
      </c>
    </row>
    <row r="35" spans="1:21" ht="18" x14ac:dyDescent="0.35">
      <c r="C35" s="1" t="s">
        <v>15</v>
      </c>
      <c r="D35" s="1">
        <f>SQRT((D17*D15^2+D24*D22^2+D31*D29^2)/(SUM(D17,D24,D31)))</f>
        <v>0.10091624478933013</v>
      </c>
      <c r="I35" s="1">
        <f>SQRT((I17*I15^2+I24*I22^2+I31*I29^2)/(SUM(I17,I24,I31)))</f>
        <v>6.5924052278708886E-2</v>
      </c>
      <c r="N35" s="1">
        <f>SQRT((N17*N15^2+N24*N22^2+N31*N29^2)/(SUM(N17,N24,N31)))</f>
        <v>6.7567214280303309E-2</v>
      </c>
      <c r="S35" s="1">
        <f>SQRT((S17*S15^2+S24*S22^2+S31*S29^2)/(SUM(S17,S24,S31)))</f>
        <v>3.9325304850627907E-2</v>
      </c>
    </row>
    <row r="36" spans="1:21" ht="18" x14ac:dyDescent="0.35">
      <c r="C36" s="1" t="s">
        <v>16</v>
      </c>
      <c r="F36" s="1">
        <f>SQRT(SUMSQ(F30,F23,F16)/3)</f>
        <v>0.15452877256122613</v>
      </c>
      <c r="H36" s="1" t="s">
        <v>16</v>
      </c>
      <c r="K36" s="1">
        <f>SQRT(SUMSQ(K30,K23,K16)/3)</f>
        <v>8.9205758128118304E-2</v>
      </c>
      <c r="M36" s="1" t="s">
        <v>16</v>
      </c>
      <c r="P36" s="1">
        <f>SQRT(SUMSQ(P30,P23,P16)/3)</f>
        <v>0.17939509625227573</v>
      </c>
      <c r="R36" s="1" t="s">
        <v>16</v>
      </c>
      <c r="U36" s="1">
        <f>SQRT(SUMSQ(U30,U23,U16)/3)</f>
        <v>0.18551554315351115</v>
      </c>
    </row>
    <row r="40" spans="1:21" ht="18" x14ac:dyDescent="0.35">
      <c r="A40" t="s">
        <v>17</v>
      </c>
    </row>
    <row r="42" spans="1:21" x14ac:dyDescent="0.25">
      <c r="H42" s="2" t="s">
        <v>18</v>
      </c>
      <c r="I42" s="2"/>
      <c r="J42" s="2">
        <f>SQRT(SUMSQ(D35,I35,N35,S35)/3)</f>
        <v>8.2949537226800693E-2</v>
      </c>
    </row>
    <row r="44" spans="1:21" x14ac:dyDescent="0.25">
      <c r="H44" s="3" t="s">
        <v>19</v>
      </c>
      <c r="I44" s="3"/>
      <c r="J44" s="3">
        <f>SQRT(SUMSQ(F36,K36,P36,U36)/3)</f>
        <v>0.18114030118796226</v>
      </c>
    </row>
    <row r="45" spans="1:21" x14ac:dyDescent="0.25">
      <c r="H45" s="3" t="s">
        <v>20</v>
      </c>
      <c r="I45" s="3"/>
      <c r="J45" s="3">
        <f>D61</f>
        <v>-5.7735026918963404E-4</v>
      </c>
    </row>
    <row r="46" spans="1:21" x14ac:dyDescent="0.25">
      <c r="H46" s="3" t="s">
        <v>21</v>
      </c>
      <c r="I46" s="3"/>
      <c r="J46" s="3">
        <f>P48/P47</f>
        <v>1.9175455417066156E-3</v>
      </c>
      <c r="L46" t="s">
        <v>22</v>
      </c>
    </row>
    <row r="47" spans="1:21" x14ac:dyDescent="0.25">
      <c r="C47" t="s">
        <v>23</v>
      </c>
      <c r="D47" t="s">
        <v>24</v>
      </c>
      <c r="E47" t="s">
        <v>25</v>
      </c>
      <c r="F47" t="s">
        <v>26</v>
      </c>
      <c r="L47" t="s">
        <v>27</v>
      </c>
      <c r="P47" s="14">
        <f>10.43/1000</f>
        <v>1.043E-2</v>
      </c>
      <c r="Q47" t="s">
        <v>28</v>
      </c>
    </row>
    <row r="48" spans="1:21" ht="18" x14ac:dyDescent="0.35">
      <c r="B48" t="s">
        <v>29</v>
      </c>
      <c r="C48">
        <f>D34</f>
        <v>4.2122440575066396E-3</v>
      </c>
      <c r="D48">
        <f>I34</f>
        <v>6.7044761167446921E-3</v>
      </c>
      <c r="E48">
        <f>N34</f>
        <v>3.2851179583083472E-2</v>
      </c>
      <c r="F48">
        <f>S34</f>
        <v>3.8609584302346484E-2</v>
      </c>
      <c r="H48" s="2" t="s">
        <v>30</v>
      </c>
      <c r="I48" s="2"/>
      <c r="J48" s="2">
        <f>SQRT(SUMSQ(J44:J46))</f>
        <v>0.18115137048530305</v>
      </c>
      <c r="L48" t="s">
        <v>31</v>
      </c>
      <c r="P48" s="15">
        <v>2.0000000000000002E-5</v>
      </c>
      <c r="Q48" s="15" t="s">
        <v>28</v>
      </c>
    </row>
    <row r="49" spans="1:15" ht="18" x14ac:dyDescent="0.35">
      <c r="B49" t="s">
        <v>32</v>
      </c>
      <c r="C49">
        <f>E34</f>
        <v>11.114100415584803</v>
      </c>
      <c r="D49">
        <f>J34</f>
        <v>5.881119400653235</v>
      </c>
      <c r="E49">
        <f>O34</f>
        <v>5.7836583773034258</v>
      </c>
      <c r="F49">
        <f>T34</f>
        <v>3.3868056405567106</v>
      </c>
    </row>
    <row r="50" spans="1:15" ht="18" x14ac:dyDescent="0.35">
      <c r="B50" t="s">
        <v>33</v>
      </c>
      <c r="C50">
        <f>SQRT(SUMSQ(C48:C49))</f>
        <v>11.114101213805023</v>
      </c>
      <c r="D50">
        <f>SQRT(SUMSQ(D48:D49))</f>
        <v>5.8811232222033807</v>
      </c>
      <c r="E50">
        <f>SQRT(SUMSQ(E48:E49))</f>
        <v>5.7837516739009551</v>
      </c>
      <c r="F50">
        <f>SQRT(SUMSQ(F48:F49))</f>
        <v>3.3870257080374739</v>
      </c>
      <c r="H50" s="2" t="s">
        <v>34</v>
      </c>
      <c r="I50" s="2"/>
      <c r="J50" s="2">
        <f>SQRT(SUMSQ(J48,J42))</f>
        <v>0.1992396666199879</v>
      </c>
    </row>
    <row r="52" spans="1:15" ht="18" x14ac:dyDescent="0.35">
      <c r="A52" t="s">
        <v>35</v>
      </c>
      <c r="H52" s="4" t="s">
        <v>36</v>
      </c>
      <c r="I52" s="5"/>
      <c r="J52" s="5"/>
      <c r="K52" s="5"/>
      <c r="L52" s="5"/>
      <c r="M52" s="5"/>
      <c r="N52" s="5"/>
      <c r="O52" s="6"/>
    </row>
    <row r="53" spans="1:15" x14ac:dyDescent="0.25">
      <c r="H53" s="7"/>
      <c r="I53" s="8"/>
      <c r="J53" s="8"/>
      <c r="K53" s="8"/>
      <c r="L53" s="8"/>
      <c r="M53" s="8"/>
      <c r="N53" s="8"/>
      <c r="O53" s="9"/>
    </row>
    <row r="54" spans="1:15" x14ac:dyDescent="0.25">
      <c r="H54" s="7"/>
      <c r="I54" s="10" t="s">
        <v>4</v>
      </c>
      <c r="J54" s="10" t="s">
        <v>37</v>
      </c>
      <c r="K54" s="8"/>
      <c r="L54" s="8"/>
      <c r="M54" s="8"/>
      <c r="N54" s="8"/>
      <c r="O54" s="9"/>
    </row>
    <row r="55" spans="1:15" x14ac:dyDescent="0.25">
      <c r="H55" s="7"/>
      <c r="I55" s="16">
        <f>C8</f>
        <v>3.7900000000000003E-2</v>
      </c>
      <c r="J55" s="16">
        <f>I55*$J$50</f>
        <v>7.5511833648975422E-3</v>
      </c>
      <c r="K55" s="8"/>
      <c r="L55" s="8"/>
      <c r="M55" s="8"/>
      <c r="N55" s="8"/>
      <c r="O55" s="9"/>
    </row>
    <row r="56" spans="1:15" x14ac:dyDescent="0.25">
      <c r="H56" s="7"/>
      <c r="I56" s="16">
        <f>H8</f>
        <v>0.114</v>
      </c>
      <c r="J56" s="16">
        <f>I56*$J$50</f>
        <v>2.2713321994678622E-2</v>
      </c>
      <c r="K56" s="8"/>
      <c r="L56" s="8"/>
      <c r="M56" s="8"/>
      <c r="N56" s="8"/>
      <c r="O56" s="9"/>
    </row>
    <row r="57" spans="1:15" x14ac:dyDescent="0.25">
      <c r="C57" t="s">
        <v>23</v>
      </c>
      <c r="D57" t="s">
        <v>24</v>
      </c>
      <c r="E57" t="s">
        <v>25</v>
      </c>
      <c r="F57" t="s">
        <v>26</v>
      </c>
      <c r="H57" s="7"/>
      <c r="I57" s="16">
        <f>M8</f>
        <v>0.56799999999999995</v>
      </c>
      <c r="J57" s="16">
        <f>I57*$J$50</f>
        <v>0.11316813064015312</v>
      </c>
      <c r="K57" s="8"/>
      <c r="L57" s="8"/>
      <c r="M57" s="8"/>
      <c r="N57" s="8"/>
      <c r="O57" s="9"/>
    </row>
    <row r="58" spans="1:15" ht="18" x14ac:dyDescent="0.35">
      <c r="B58" t="s">
        <v>38</v>
      </c>
      <c r="C58">
        <f>F34</f>
        <v>4.2122440575066387E-3</v>
      </c>
      <c r="D58">
        <f>K34</f>
        <v>6.7044761167446921E-3</v>
      </c>
      <c r="E58">
        <f>P34</f>
        <v>3.2851179583083479E-2</v>
      </c>
      <c r="F58">
        <f>U34</f>
        <v>3.8609584302346449E-2</v>
      </c>
      <c r="H58" s="11"/>
      <c r="I58" s="17">
        <f>R8</f>
        <v>1.1399999999999999</v>
      </c>
      <c r="J58" s="17">
        <f>I58*$J$50</f>
        <v>0.2271332199467862</v>
      </c>
      <c r="K58" s="12"/>
      <c r="L58" s="12"/>
      <c r="M58" s="12"/>
      <c r="N58" s="12"/>
      <c r="O58" s="13"/>
    </row>
    <row r="60" spans="1:15" x14ac:dyDescent="0.25">
      <c r="B60" t="s">
        <v>39</v>
      </c>
      <c r="D60">
        <v>100.2</v>
      </c>
      <c r="E60" t="s">
        <v>40</v>
      </c>
    </row>
    <row r="61" spans="1:15" ht="18" x14ac:dyDescent="0.35">
      <c r="B61" t="s">
        <v>41</v>
      </c>
      <c r="D61">
        <f>(100-D60)/2/SQRT(3)/100</f>
        <v>-5.7735026918963404E-4</v>
      </c>
    </row>
    <row r="63" spans="1:15" ht="18" x14ac:dyDescent="0.35">
      <c r="B63" t="s">
        <v>42</v>
      </c>
      <c r="C63">
        <f>SQRT(SUMSQ($D$61,C58))</f>
        <v>4.2516271395000452E-3</v>
      </c>
      <c r="D63">
        <f>SQRT(SUMSQ($D$61,D58))</f>
        <v>6.7292892145703869E-3</v>
      </c>
      <c r="E63">
        <f>SQRT(SUMSQ($D$61,E58))</f>
        <v>3.2856252575930417E-2</v>
      </c>
      <c r="F63">
        <f>SQRT(SUMSQ($D$61,F58))</f>
        <v>3.8613900778519263E-2</v>
      </c>
    </row>
    <row r="65" spans="1:6" ht="18" x14ac:dyDescent="0.35">
      <c r="A65" t="s">
        <v>43</v>
      </c>
    </row>
    <row r="67" spans="1:6" x14ac:dyDescent="0.25">
      <c r="C67" t="s">
        <v>23</v>
      </c>
      <c r="D67" t="s">
        <v>24</v>
      </c>
      <c r="E67" t="s">
        <v>25</v>
      </c>
      <c r="F67" t="s">
        <v>26</v>
      </c>
    </row>
    <row r="68" spans="1:6" ht="18" x14ac:dyDescent="0.35">
      <c r="B68" t="s">
        <v>44</v>
      </c>
      <c r="C68">
        <f>SQRT(SUMSQ(C50,C63))</f>
        <v>11.114102027021149</v>
      </c>
      <c r="D68">
        <f>SQRT(SUMSQ(D50,D63))</f>
        <v>5.8811270720902815</v>
      </c>
      <c r="E68">
        <f>SQRT(SUMSQ(E50,E63))</f>
        <v>5.783844997809453</v>
      </c>
      <c r="F68">
        <f>SQRT(SUMSQ(F50,F63))</f>
        <v>3.3872458104247594</v>
      </c>
    </row>
    <row r="69" spans="1:6" x14ac:dyDescent="0.25">
      <c r="B69" t="s">
        <v>45</v>
      </c>
      <c r="C69">
        <f>2*C68</f>
        <v>22.228204054042298</v>
      </c>
      <c r="D69">
        <f>2*D68</f>
        <v>11.762254144180563</v>
      </c>
      <c r="E69">
        <f>2*E68</f>
        <v>11.567689995618906</v>
      </c>
      <c r="F69">
        <f>2*F68</f>
        <v>6.7744916208495187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2049" r:id="rId4"/>
      </mc:Fallback>
    </mc:AlternateContent>
    <mc:AlternateContent xmlns:mc="http://schemas.openxmlformats.org/markup-compatibility/2006">
      <mc:Choice Requires="x14">
        <oleObject progId="Equation.3" shapeId="2050" r:id="rId6">
          <objectPr defaultSize="0" autoPict="0" r:id="rId7">
            <anchor moveWithCells="1">
              <from>
                <xdr:col>1</xdr:col>
                <xdr:colOff>228600</xdr:colOff>
                <xdr:row>53</xdr:row>
                <xdr:rowOff>152400</xdr:rowOff>
              </from>
              <to>
                <xdr:col>2</xdr:col>
                <xdr:colOff>476250</xdr:colOff>
                <xdr:row>55</xdr:row>
                <xdr:rowOff>114300</xdr:rowOff>
              </to>
            </anchor>
          </objectPr>
        </oleObject>
      </mc:Choice>
      <mc:Fallback>
        <oleObject progId="Equation.3" shapeId="2050" r:id="rId6"/>
      </mc:Fallback>
    </mc:AlternateContent>
    <mc:AlternateContent xmlns:mc="http://schemas.openxmlformats.org/markup-compatibility/2006">
      <mc:Choice Requires="x14">
        <oleObject progId="Equation.3" shapeId="2051" r:id="rId8">
          <objectPr defaultSize="0" autoPict="0" r:id="rId9">
            <anchor moveWithCells="1">
              <from>
                <xdr:col>1</xdr:col>
                <xdr:colOff>295275</xdr:colOff>
                <xdr:row>43</xdr:row>
                <xdr:rowOff>133350</xdr:rowOff>
              </from>
              <to>
                <xdr:col>2</xdr:col>
                <xdr:colOff>542925</xdr:colOff>
                <xdr:row>45</xdr:row>
                <xdr:rowOff>95250</xdr:rowOff>
              </to>
            </anchor>
          </objectPr>
        </oleObject>
      </mc:Choice>
      <mc:Fallback>
        <oleObject progId="Equation.3" shapeId="2051" r:id="rId8"/>
      </mc:Fallback>
    </mc:AlternateContent>
    <mc:AlternateContent xmlns:mc="http://schemas.openxmlformats.org/markup-compatibility/2006">
      <mc:Choice Requires="x14">
        <oleObject progId="Equation.3" shapeId="2052" r:id="rId10">
          <objectPr defaultSize="0" autoPict="0" r:id="rId11">
            <anchor moveWithCells="1" sizeWithCells="1">
              <from>
                <xdr:col>10</xdr:col>
                <xdr:colOff>666750</xdr:colOff>
                <xdr:row>42</xdr:row>
                <xdr:rowOff>38100</xdr:rowOff>
              </from>
              <to>
                <xdr:col>16</xdr:col>
                <xdr:colOff>695325</xdr:colOff>
                <xdr:row>44</xdr:row>
                <xdr:rowOff>171450</xdr:rowOff>
              </to>
            </anchor>
          </objectPr>
        </oleObject>
      </mc:Choice>
      <mc:Fallback>
        <oleObject progId="Equation.3" shapeId="2052" r:id="rId10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9"/>
  <sheetViews>
    <sheetView topLeftCell="A34" zoomScale="54" workbookViewId="0">
      <selection activeCell="L42" sqref="L42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6" spans="1:21" x14ac:dyDescent="0.25">
      <c r="F6" t="s">
        <v>1</v>
      </c>
      <c r="K6" t="s">
        <v>1</v>
      </c>
      <c r="P6" t="s">
        <v>1</v>
      </c>
      <c r="U6" t="s">
        <v>1</v>
      </c>
    </row>
    <row r="7" spans="1:21" x14ac:dyDescent="0.25">
      <c r="B7" t="s">
        <v>2</v>
      </c>
      <c r="C7" t="s">
        <v>3</v>
      </c>
      <c r="D7" t="s">
        <v>4</v>
      </c>
      <c r="E7" t="s">
        <v>5</v>
      </c>
      <c r="F7" t="s">
        <v>6</v>
      </c>
      <c r="H7" t="s">
        <v>3</v>
      </c>
      <c r="I7" t="s">
        <v>4</v>
      </c>
      <c r="J7" t="s">
        <v>5</v>
      </c>
      <c r="K7" t="s">
        <v>6</v>
      </c>
      <c r="M7" t="s">
        <v>3</v>
      </c>
      <c r="N7" t="s">
        <v>4</v>
      </c>
      <c r="O7" t="s">
        <v>5</v>
      </c>
      <c r="P7" t="s">
        <v>6</v>
      </c>
      <c r="R7" t="s">
        <v>3</v>
      </c>
      <c r="S7" t="s">
        <v>4</v>
      </c>
      <c r="T7" t="s">
        <v>5</v>
      </c>
      <c r="U7" t="s">
        <v>6</v>
      </c>
    </row>
    <row r="8" spans="1:21" x14ac:dyDescent="0.25">
      <c r="C8">
        <v>1.0800000000000001E-2</v>
      </c>
      <c r="D8">
        <v>1.06E-2</v>
      </c>
      <c r="E8">
        <f>D8/C8*100</f>
        <v>98.148148148148138</v>
      </c>
      <c r="F8">
        <f>D8-C8</f>
        <v>-2.0000000000000052E-4</v>
      </c>
      <c r="H8">
        <v>3.2500000000000001E-2</v>
      </c>
      <c r="I8">
        <v>2.64E-2</v>
      </c>
      <c r="J8">
        <f>I8/H8*100</f>
        <v>81.230769230769226</v>
      </c>
      <c r="K8">
        <f>I8-H8</f>
        <v>-6.1000000000000013E-3</v>
      </c>
      <c r="M8">
        <v>0.16200000000000001</v>
      </c>
      <c r="N8">
        <v>0.123</v>
      </c>
      <c r="O8">
        <f>N8/M8*100</f>
        <v>75.925925925925924</v>
      </c>
      <c r="P8">
        <f>N8-M8</f>
        <v>-3.9000000000000007E-2</v>
      </c>
      <c r="R8">
        <v>0.32500000000000001</v>
      </c>
      <c r="S8">
        <v>0.222</v>
      </c>
      <c r="T8">
        <f>S8/R8*100</f>
        <v>68.307692307692307</v>
      </c>
      <c r="U8">
        <f>S8-R8</f>
        <v>-0.10300000000000001</v>
      </c>
    </row>
    <row r="9" spans="1:21" x14ac:dyDescent="0.25">
      <c r="C9">
        <v>1.0800000000000001E-2</v>
      </c>
      <c r="D9">
        <v>1.0200000000000001E-2</v>
      </c>
      <c r="E9">
        <f>D9/C9*100</f>
        <v>94.444444444444443</v>
      </c>
      <c r="F9">
        <f>D9-C9</f>
        <v>-5.9999999999999984E-4</v>
      </c>
      <c r="H9">
        <v>3.2500000000000001E-2</v>
      </c>
      <c r="I9">
        <v>2.5700000000000001E-2</v>
      </c>
      <c r="J9">
        <f>I9/H9*100</f>
        <v>79.07692307692308</v>
      </c>
      <c r="K9">
        <f>I9-H9</f>
        <v>-6.8000000000000005E-3</v>
      </c>
      <c r="M9">
        <v>0.16200000000000001</v>
      </c>
      <c r="N9">
        <v>0.11700000000000001</v>
      </c>
      <c r="O9">
        <f>N9/M9*100</f>
        <v>72.222222222222214</v>
      </c>
      <c r="P9">
        <f>N9-M9</f>
        <v>-4.4999999999999998E-2</v>
      </c>
      <c r="R9">
        <v>0.32500000000000001</v>
      </c>
      <c r="S9">
        <v>0.22900000000000001</v>
      </c>
      <c r="T9">
        <f>S9/R9*100</f>
        <v>70.461538461538467</v>
      </c>
      <c r="U9">
        <f>S9-R9</f>
        <v>-9.6000000000000002E-2</v>
      </c>
    </row>
    <row r="10" spans="1:21" x14ac:dyDescent="0.25">
      <c r="C10">
        <v>1.0800000000000001E-2</v>
      </c>
      <c r="D10">
        <v>9.3799999999999994E-3</v>
      </c>
      <c r="E10">
        <f>D10/C10*100</f>
        <v>86.851851851851848</v>
      </c>
      <c r="F10">
        <f>D10-C10</f>
        <v>-1.4200000000000011E-3</v>
      </c>
      <c r="H10">
        <v>3.2500000000000001E-2</v>
      </c>
      <c r="I10">
        <v>2.35E-2</v>
      </c>
      <c r="J10">
        <f>I10/H10*100</f>
        <v>72.307692307692307</v>
      </c>
      <c r="K10">
        <f>I10-H10</f>
        <v>-9.0000000000000011E-3</v>
      </c>
      <c r="M10">
        <v>0.16200000000000001</v>
      </c>
      <c r="N10">
        <v>0.11700000000000001</v>
      </c>
      <c r="O10">
        <f>N10/M10*100</f>
        <v>72.222222222222214</v>
      </c>
      <c r="P10">
        <f>N10-M10</f>
        <v>-4.4999999999999998E-2</v>
      </c>
      <c r="R10">
        <v>0.32500000000000001</v>
      </c>
      <c r="S10">
        <v>0.247</v>
      </c>
      <c r="T10">
        <f>S10/R10*100</f>
        <v>76</v>
      </c>
      <c r="U10">
        <f>S10-R10</f>
        <v>-7.8000000000000014E-2</v>
      </c>
    </row>
    <row r="11" spans="1:21" x14ac:dyDescent="0.25">
      <c r="C11">
        <v>1.0800000000000001E-2</v>
      </c>
      <c r="D11">
        <v>9.58E-3</v>
      </c>
      <c r="E11">
        <f>D11/C11*100</f>
        <v>88.703703703703695</v>
      </c>
      <c r="F11">
        <f>D11-C11</f>
        <v>-1.2200000000000006E-3</v>
      </c>
      <c r="H11">
        <v>3.2500000000000001E-2</v>
      </c>
      <c r="I11">
        <v>2.1999999999999999E-2</v>
      </c>
      <c r="J11">
        <f>I11/H11*100</f>
        <v>67.692307692307679</v>
      </c>
      <c r="K11">
        <f>I11-H11</f>
        <v>-1.0500000000000002E-2</v>
      </c>
      <c r="M11">
        <v>0.16200000000000001</v>
      </c>
      <c r="N11">
        <v>0.11</v>
      </c>
      <c r="O11">
        <f>N11/M11*100</f>
        <v>67.901234567901241</v>
      </c>
      <c r="P11">
        <f>N11-M11</f>
        <v>-5.2000000000000005E-2</v>
      </c>
      <c r="R11">
        <v>0.32500000000000001</v>
      </c>
      <c r="S11">
        <v>0.21199999999999999</v>
      </c>
      <c r="T11">
        <f>S11/R11*100</f>
        <v>65.230769230769226</v>
      </c>
      <c r="U11">
        <f>S11-R11</f>
        <v>-0.11300000000000002</v>
      </c>
    </row>
    <row r="12" spans="1:21" x14ac:dyDescent="0.25">
      <c r="C12">
        <v>1.0800000000000001E-2</v>
      </c>
      <c r="D12">
        <v>9.8200000000000006E-3</v>
      </c>
      <c r="E12">
        <f>D12/C12*100</f>
        <v>90.925925925925924</v>
      </c>
      <c r="F12">
        <f>D12-C12</f>
        <v>-9.7999999999999997E-4</v>
      </c>
      <c r="H12">
        <v>3.2500000000000001E-2</v>
      </c>
      <c r="I12">
        <v>2.3099999999999999E-2</v>
      </c>
      <c r="J12">
        <f>I12/H12*100</f>
        <v>71.076923076923066</v>
      </c>
      <c r="K12">
        <f>I12-H12</f>
        <v>-9.4000000000000021E-3</v>
      </c>
      <c r="M12">
        <v>0.16200000000000001</v>
      </c>
      <c r="N12">
        <v>0.122</v>
      </c>
      <c r="O12">
        <f>N12/M12*100</f>
        <v>75.308641975308646</v>
      </c>
      <c r="P12">
        <f>N12-M12</f>
        <v>-4.0000000000000008E-2</v>
      </c>
      <c r="R12">
        <v>0.32500000000000001</v>
      </c>
      <c r="S12">
        <v>0.23799999999999999</v>
      </c>
      <c r="T12">
        <f>S12/R12*100</f>
        <v>73.230769230769226</v>
      </c>
      <c r="U12">
        <f>S12-R12</f>
        <v>-8.7000000000000022E-2</v>
      </c>
    </row>
    <row r="13" spans="1:21" x14ac:dyDescent="0.25">
      <c r="C13" t="s">
        <v>7</v>
      </c>
      <c r="D13">
        <f>AVERAGE(D8:D12)</f>
        <v>9.9159999999999995E-3</v>
      </c>
      <c r="E13">
        <f>AVERAGE(E8:E12)</f>
        <v>91.81481481481481</v>
      </c>
      <c r="F13">
        <f>D13-C12</f>
        <v>-8.840000000000011E-4</v>
      </c>
      <c r="H13" t="s">
        <v>7</v>
      </c>
      <c r="I13">
        <f>AVERAGE(I8:I12)</f>
        <v>2.4139999999999998E-2</v>
      </c>
      <c r="J13">
        <f>AVERAGE(J8:J12)</f>
        <v>74.276923076923069</v>
      </c>
      <c r="K13">
        <f>I13-H12</f>
        <v>-8.3600000000000028E-3</v>
      </c>
      <c r="M13" t="s">
        <v>7</v>
      </c>
      <c r="N13">
        <f>AVERAGE(N8:N12)</f>
        <v>0.11779999999999999</v>
      </c>
      <c r="O13">
        <f>AVERAGE(O8:O12)</f>
        <v>72.716049382716051</v>
      </c>
      <c r="P13">
        <f>AVERAGE(P8:P12)</f>
        <v>-4.4200000000000003E-2</v>
      </c>
      <c r="R13" t="s">
        <v>7</v>
      </c>
      <c r="S13">
        <f>AVERAGE(S8:S12)</f>
        <v>0.22959999999999997</v>
      </c>
      <c r="T13">
        <f>AVERAGE(T8:T12)</f>
        <v>70.646153846153851</v>
      </c>
      <c r="U13">
        <f>AVERAGE(U8:U12)</f>
        <v>-9.5400000000000013E-2</v>
      </c>
    </row>
    <row r="14" spans="1:21" x14ac:dyDescent="0.25">
      <c r="C14" t="s">
        <v>8</v>
      </c>
      <c r="D14">
        <f>STDEV(D8:D12)</f>
        <v>4.8936693799234154E-4</v>
      </c>
      <c r="E14">
        <f>STDEV(E8:E12)</f>
        <v>4.531175351780937</v>
      </c>
      <c r="F14">
        <f>STDEV(F8:F12)</f>
        <v>4.8936693799234154E-4</v>
      </c>
      <c r="H14" t="s">
        <v>8</v>
      </c>
      <c r="I14">
        <f>STDEV(I8:I12)</f>
        <v>1.844722201308371E-3</v>
      </c>
      <c r="J14">
        <f>STDEV(J8:J12)</f>
        <v>5.6760683117180672</v>
      </c>
      <c r="K14">
        <f>STDEV(K8:K12)</f>
        <v>1.844722201308371E-3</v>
      </c>
      <c r="M14" t="s">
        <v>8</v>
      </c>
      <c r="N14">
        <f>STDEV(N8:N12)</f>
        <v>5.1672042731055242E-3</v>
      </c>
      <c r="O14">
        <f>STDEV(O8:O12)</f>
        <v>3.1896322673490882</v>
      </c>
      <c r="P14">
        <f>STDEV(P8:P12)</f>
        <v>5.1672042731055233E-3</v>
      </c>
      <c r="R14" t="s">
        <v>8</v>
      </c>
      <c r="S14">
        <f>STDEV(S8:S12)</f>
        <v>1.3612494260788505E-2</v>
      </c>
      <c r="T14">
        <f>STDEV(T8:T12)</f>
        <v>4.1884597725503099</v>
      </c>
      <c r="U14">
        <f>STDEV(U8:U12)</f>
        <v>1.3612494260788609E-2</v>
      </c>
    </row>
    <row r="15" spans="1:21" x14ac:dyDescent="0.25">
      <c r="C15" s="1" t="s">
        <v>9</v>
      </c>
      <c r="D15" s="1">
        <f>D14/D13</f>
        <v>4.9351244250942068E-2</v>
      </c>
      <c r="E15" s="1">
        <f>E14/E13</f>
        <v>4.9351244250942033E-2</v>
      </c>
      <c r="H15" s="1" t="s">
        <v>9</v>
      </c>
      <c r="I15" s="1">
        <f>I14/I13</f>
        <v>7.6417655398026973E-2</v>
      </c>
      <c r="J15" s="1">
        <f>J14/J13</f>
        <v>7.6417655398027015E-2</v>
      </c>
      <c r="M15" s="1" t="s">
        <v>9</v>
      </c>
      <c r="N15" s="1">
        <f>N14/N13</f>
        <v>4.3864212844698852E-2</v>
      </c>
      <c r="O15" s="1">
        <f>O14/O13</f>
        <v>4.3864212844698838E-2</v>
      </c>
      <c r="R15" s="1" t="s">
        <v>9</v>
      </c>
      <c r="S15" s="1">
        <f>S14/S13</f>
        <v>5.9287866989496979E-2</v>
      </c>
      <c r="T15" s="1">
        <f>T14/T13</f>
        <v>5.9287866989496979E-2</v>
      </c>
    </row>
    <row r="16" spans="1:21" x14ac:dyDescent="0.25">
      <c r="C16" s="1" t="s">
        <v>10</v>
      </c>
      <c r="F16" s="1">
        <f>F13/D13</f>
        <v>-8.9148850342880309E-2</v>
      </c>
      <c r="H16" s="1" t="s">
        <v>10</v>
      </c>
      <c r="K16" s="1">
        <f>K13/I13</f>
        <v>-0.34631317315658672</v>
      </c>
      <c r="M16" s="1" t="s">
        <v>10</v>
      </c>
      <c r="P16" s="1">
        <f>P13/N13</f>
        <v>-0.37521222410865879</v>
      </c>
      <c r="R16" s="1" t="s">
        <v>10</v>
      </c>
      <c r="U16" s="1">
        <f>U13/S13</f>
        <v>-0.41550522648083632</v>
      </c>
    </row>
    <row r="17" spans="2:21" x14ac:dyDescent="0.25">
      <c r="C17" t="s">
        <v>11</v>
      </c>
      <c r="D17">
        <f>COUNT(D8:D12)-1</f>
        <v>4</v>
      </c>
      <c r="E17">
        <f>COUNT(E8:E12)-1</f>
        <v>4</v>
      </c>
      <c r="F17">
        <f>COUNT(F8:F12)-1</f>
        <v>4</v>
      </c>
      <c r="H17" t="s">
        <v>11</v>
      </c>
      <c r="I17">
        <f>COUNT(I8:I12)-1</f>
        <v>4</v>
      </c>
      <c r="J17">
        <f>COUNT(J8:J12)-1</f>
        <v>4</v>
      </c>
      <c r="K17">
        <f>COUNT(K8:K12)-1</f>
        <v>4</v>
      </c>
      <c r="M17" t="s">
        <v>11</v>
      </c>
      <c r="N17">
        <f>COUNT(N8:N12)-1</f>
        <v>4</v>
      </c>
      <c r="O17">
        <f>COUNT(O8:O12)-1</f>
        <v>4</v>
      </c>
      <c r="P17">
        <f>COUNT(P8:P12)-1</f>
        <v>4</v>
      </c>
      <c r="R17" t="s">
        <v>11</v>
      </c>
      <c r="S17">
        <f>COUNT(S8:S12)-1</f>
        <v>4</v>
      </c>
      <c r="T17">
        <f>COUNT(T8:T12)-1</f>
        <v>4</v>
      </c>
      <c r="U17">
        <f>COUNT(U8:U12)-1</f>
        <v>4</v>
      </c>
    </row>
    <row r="19" spans="2:21" x14ac:dyDescent="0.25">
      <c r="B19" t="s">
        <v>12</v>
      </c>
      <c r="C19">
        <f>C8</f>
        <v>1.0800000000000001E-2</v>
      </c>
      <c r="D19">
        <v>1.01E-2</v>
      </c>
      <c r="E19">
        <f>D19/C19*100</f>
        <v>93.518518518518505</v>
      </c>
      <c r="F19">
        <f>D19-C19</f>
        <v>-7.0000000000000097E-4</v>
      </c>
      <c r="H19">
        <f>H12</f>
        <v>3.2500000000000001E-2</v>
      </c>
      <c r="I19">
        <v>2.4799999999999999E-2</v>
      </c>
      <c r="J19">
        <f>I19/H19*100</f>
        <v>76.307692307692292</v>
      </c>
      <c r="K19">
        <f>I19-H19</f>
        <v>-7.700000000000002E-3</v>
      </c>
      <c r="M19">
        <f>M11</f>
        <v>0.16200000000000001</v>
      </c>
      <c r="N19">
        <v>0.123</v>
      </c>
      <c r="O19">
        <f>N19/M19*100</f>
        <v>75.925925925925924</v>
      </c>
      <c r="P19">
        <f>N19-M19</f>
        <v>-3.9000000000000007E-2</v>
      </c>
      <c r="R19">
        <f>R9</f>
        <v>0.32500000000000001</v>
      </c>
      <c r="S19">
        <v>0.223</v>
      </c>
      <c r="T19">
        <f>S19/R19*100</f>
        <v>68.615384615384613</v>
      </c>
      <c r="U19">
        <f>S19-R19</f>
        <v>-0.10200000000000001</v>
      </c>
    </row>
    <row r="20" spans="2:21" x14ac:dyDescent="0.25">
      <c r="C20" t="s">
        <v>7</v>
      </c>
      <c r="D20">
        <f>AVERAGE(D19:D19)</f>
        <v>1.01E-2</v>
      </c>
      <c r="E20">
        <f>AVERAGE(E19:E19)</f>
        <v>93.518518518518505</v>
      </c>
      <c r="F20">
        <f>D20-C19</f>
        <v>-7.0000000000000097E-4</v>
      </c>
      <c r="H20" t="s">
        <v>7</v>
      </c>
      <c r="I20">
        <f>AVERAGE(I19:I19)</f>
        <v>2.4799999999999999E-2</v>
      </c>
      <c r="J20">
        <f>AVERAGE(J19:J19)</f>
        <v>76.307692307692292</v>
      </c>
      <c r="K20">
        <f>I20-H19</f>
        <v>-7.700000000000002E-3</v>
      </c>
      <c r="M20" t="s">
        <v>7</v>
      </c>
      <c r="N20">
        <f>AVERAGE(N19:N19)</f>
        <v>0.123</v>
      </c>
      <c r="O20">
        <f>AVERAGE(O19:O19)</f>
        <v>75.925925925925924</v>
      </c>
      <c r="P20">
        <f>N20-M19</f>
        <v>-3.9000000000000007E-2</v>
      </c>
      <c r="R20" t="s">
        <v>7</v>
      </c>
      <c r="S20">
        <f>AVERAGE(S19:S19)</f>
        <v>0.223</v>
      </c>
      <c r="T20">
        <f>AVERAGE(T19:T19)</f>
        <v>68.615384615384613</v>
      </c>
      <c r="U20">
        <f>S20-R19</f>
        <v>-0.10200000000000001</v>
      </c>
    </row>
    <row r="21" spans="2:21" x14ac:dyDescent="0.25">
      <c r="C21" t="s">
        <v>8</v>
      </c>
      <c r="D21">
        <v>0</v>
      </c>
      <c r="E21">
        <v>0</v>
      </c>
      <c r="F21">
        <v>0</v>
      </c>
      <c r="H21" t="s">
        <v>8</v>
      </c>
      <c r="I21">
        <v>0</v>
      </c>
      <c r="J21">
        <v>0</v>
      </c>
      <c r="K21">
        <v>0</v>
      </c>
      <c r="M21" t="s">
        <v>8</v>
      </c>
      <c r="N21">
        <v>0</v>
      </c>
      <c r="O21">
        <v>0</v>
      </c>
      <c r="P21">
        <v>0</v>
      </c>
      <c r="R21" t="s">
        <v>8</v>
      </c>
      <c r="S21">
        <v>0</v>
      </c>
      <c r="T21">
        <v>0</v>
      </c>
      <c r="U21">
        <v>0</v>
      </c>
    </row>
    <row r="22" spans="2:21" x14ac:dyDescent="0.25">
      <c r="C22" s="1" t="s">
        <v>9</v>
      </c>
      <c r="D22" s="1">
        <f>D21/D20</f>
        <v>0</v>
      </c>
      <c r="E22" s="1">
        <f>E21/E20</f>
        <v>0</v>
      </c>
      <c r="H22" s="1" t="s">
        <v>9</v>
      </c>
      <c r="I22" s="1">
        <f>I21/I20</f>
        <v>0</v>
      </c>
      <c r="J22" s="1">
        <f>J21/J20</f>
        <v>0</v>
      </c>
      <c r="M22" s="1" t="s">
        <v>9</v>
      </c>
      <c r="N22" s="1">
        <f>N21/N20</f>
        <v>0</v>
      </c>
      <c r="O22" s="1">
        <f>O21/O20</f>
        <v>0</v>
      </c>
      <c r="R22" s="1" t="s">
        <v>9</v>
      </c>
      <c r="S22" s="1">
        <f>S21/S20</f>
        <v>0</v>
      </c>
      <c r="T22" s="1">
        <f>T21/T20</f>
        <v>0</v>
      </c>
    </row>
    <row r="23" spans="2:21" x14ac:dyDescent="0.25">
      <c r="C23" s="1" t="s">
        <v>10</v>
      </c>
      <c r="F23" s="1">
        <f>F20/D20</f>
        <v>-6.930693069306941E-2</v>
      </c>
      <c r="H23" s="1" t="s">
        <v>10</v>
      </c>
      <c r="K23" s="1">
        <f>K20/I20</f>
        <v>-0.31048387096774205</v>
      </c>
      <c r="M23" s="1" t="s">
        <v>10</v>
      </c>
      <c r="P23" s="1">
        <f>P20/N20</f>
        <v>-0.31707317073170738</v>
      </c>
      <c r="R23" s="1" t="s">
        <v>10</v>
      </c>
      <c r="U23" s="1">
        <f>U20/S20</f>
        <v>-0.4573991031390135</v>
      </c>
    </row>
    <row r="24" spans="2:21" x14ac:dyDescent="0.25">
      <c r="C24" t="s">
        <v>11</v>
      </c>
      <c r="D24">
        <f>COUNT(D19:D19)-1</f>
        <v>0</v>
      </c>
      <c r="E24">
        <f>COUNT(E19:E19)-1</f>
        <v>0</v>
      </c>
      <c r="F24">
        <f>COUNT(F19:F19)-1</f>
        <v>0</v>
      </c>
      <c r="H24" t="s">
        <v>11</v>
      </c>
      <c r="I24">
        <f>COUNT(I19:I19)-1</f>
        <v>0</v>
      </c>
      <c r="J24">
        <f>COUNT(J19:J19)-1</f>
        <v>0</v>
      </c>
      <c r="K24">
        <f>COUNT(K19:K19)-1</f>
        <v>0</v>
      </c>
      <c r="M24" t="s">
        <v>11</v>
      </c>
      <c r="N24">
        <f>COUNT(N19:N19)-1</f>
        <v>0</v>
      </c>
      <c r="O24">
        <f>COUNT(O19:O19)-1</f>
        <v>0</v>
      </c>
      <c r="P24">
        <f>COUNT(P19:P19)-1</f>
        <v>0</v>
      </c>
      <c r="R24" t="s">
        <v>11</v>
      </c>
      <c r="S24">
        <f>COUNT(S19:S19)-1</f>
        <v>0</v>
      </c>
      <c r="T24">
        <f>COUNT(T19:T19)-1</f>
        <v>0</v>
      </c>
      <c r="U24">
        <f>COUNT(U19:U19)-1</f>
        <v>0</v>
      </c>
    </row>
    <row r="26" spans="2:21" x14ac:dyDescent="0.25">
      <c r="B26" t="s">
        <v>13</v>
      </c>
      <c r="C26">
        <f>C8</f>
        <v>1.0800000000000001E-2</v>
      </c>
      <c r="D26">
        <v>8.9499999999999996E-3</v>
      </c>
      <c r="E26">
        <f>D26/C26*100</f>
        <v>82.870370370370367</v>
      </c>
      <c r="F26">
        <f>D26-C26</f>
        <v>-1.8500000000000009E-3</v>
      </c>
      <c r="H26">
        <f>H11</f>
        <v>3.2500000000000001E-2</v>
      </c>
      <c r="I26">
        <v>2.5399999999999999E-2</v>
      </c>
      <c r="J26">
        <f>I26/H26*100</f>
        <v>78.153846153846146</v>
      </c>
      <c r="K26">
        <f>I26-H26</f>
        <v>-7.1000000000000021E-3</v>
      </c>
      <c r="M26">
        <f>M10</f>
        <v>0.16200000000000001</v>
      </c>
      <c r="N26">
        <v>0.13300000000000001</v>
      </c>
      <c r="O26">
        <f>N26/M26*100</f>
        <v>82.098765432098759</v>
      </c>
      <c r="P26">
        <f>N26-M26</f>
        <v>-2.8999999999999998E-2</v>
      </c>
      <c r="R26">
        <f>R11</f>
        <v>0.32500000000000001</v>
      </c>
      <c r="S26">
        <v>0.248</v>
      </c>
      <c r="T26">
        <f>S26/R26*100</f>
        <v>76.307692307692307</v>
      </c>
      <c r="U26">
        <f>S26-R26</f>
        <v>-7.7000000000000013E-2</v>
      </c>
    </row>
    <row r="27" spans="2:21" x14ac:dyDescent="0.25">
      <c r="C27" t="s">
        <v>7</v>
      </c>
      <c r="D27">
        <f>AVERAGE(D26:D26)</f>
        <v>8.9499999999999996E-3</v>
      </c>
      <c r="E27">
        <f>AVERAGE(E26:E26)</f>
        <v>82.870370370370367</v>
      </c>
      <c r="F27">
        <f>D27-C26</f>
        <v>-1.8500000000000009E-3</v>
      </c>
      <c r="H27" t="s">
        <v>7</v>
      </c>
      <c r="I27">
        <f>AVERAGE(I26:I26)</f>
        <v>2.5399999999999999E-2</v>
      </c>
      <c r="J27">
        <f>AVERAGE(J26:J26)</f>
        <v>78.153846153846146</v>
      </c>
      <c r="K27">
        <f>I27-H26</f>
        <v>-7.1000000000000021E-3</v>
      </c>
      <c r="M27" t="s">
        <v>7</v>
      </c>
      <c r="N27">
        <f>AVERAGE(N26:N26)</f>
        <v>0.13300000000000001</v>
      </c>
      <c r="O27">
        <f>AVERAGE(O26:O26)</f>
        <v>82.098765432098759</v>
      </c>
      <c r="P27">
        <f>N27-M26</f>
        <v>-2.8999999999999998E-2</v>
      </c>
      <c r="R27" t="s">
        <v>7</v>
      </c>
      <c r="S27">
        <f>AVERAGE(S26:S26)</f>
        <v>0.248</v>
      </c>
      <c r="T27">
        <f>AVERAGE(T26:T26)</f>
        <v>76.307692307692307</v>
      </c>
      <c r="U27">
        <f>S27-R26</f>
        <v>-7.7000000000000013E-2</v>
      </c>
    </row>
    <row r="28" spans="2:21" x14ac:dyDescent="0.25">
      <c r="C28" t="s">
        <v>8</v>
      </c>
      <c r="D28">
        <v>0</v>
      </c>
      <c r="E28">
        <v>0</v>
      </c>
      <c r="F28">
        <v>0</v>
      </c>
      <c r="H28" t="s">
        <v>8</v>
      </c>
      <c r="I28">
        <v>0</v>
      </c>
      <c r="J28">
        <v>0</v>
      </c>
      <c r="K28">
        <v>0</v>
      </c>
      <c r="M28" t="s">
        <v>8</v>
      </c>
      <c r="N28">
        <v>0</v>
      </c>
      <c r="O28">
        <v>0</v>
      </c>
      <c r="P28">
        <v>0</v>
      </c>
      <c r="R28" t="s">
        <v>8</v>
      </c>
      <c r="S28">
        <v>0</v>
      </c>
      <c r="T28">
        <v>0</v>
      </c>
      <c r="U28">
        <v>0</v>
      </c>
    </row>
    <row r="29" spans="2:21" x14ac:dyDescent="0.25">
      <c r="C29" s="1" t="s">
        <v>9</v>
      </c>
      <c r="D29" s="1">
        <f>D28/D27</f>
        <v>0</v>
      </c>
      <c r="E29" s="1">
        <f>E28/E27</f>
        <v>0</v>
      </c>
      <c r="H29" s="1" t="s">
        <v>9</v>
      </c>
      <c r="I29" s="1">
        <f>I28/I27</f>
        <v>0</v>
      </c>
      <c r="J29" s="1">
        <f>J28/J27</f>
        <v>0</v>
      </c>
      <c r="M29" s="1" t="s">
        <v>9</v>
      </c>
      <c r="N29" s="1">
        <f>N28/N27</f>
        <v>0</v>
      </c>
      <c r="O29" s="1">
        <f>O28/O27</f>
        <v>0</v>
      </c>
      <c r="R29" s="1" t="s">
        <v>9</v>
      </c>
      <c r="S29" s="1">
        <f>S28/S27</f>
        <v>0</v>
      </c>
      <c r="T29" s="1">
        <f>T28/T27</f>
        <v>0</v>
      </c>
    </row>
    <row r="30" spans="2:21" x14ac:dyDescent="0.25">
      <c r="C30" s="1" t="s">
        <v>10</v>
      </c>
      <c r="F30" s="1">
        <f>F27/D27</f>
        <v>-0.20670391061452525</v>
      </c>
      <c r="H30" s="1" t="s">
        <v>10</v>
      </c>
      <c r="K30" s="1">
        <f>K27/I27</f>
        <v>-0.27952755905511822</v>
      </c>
      <c r="M30" s="1" t="s">
        <v>10</v>
      </c>
      <c r="P30" s="1">
        <f>P27/N27</f>
        <v>-0.21804511278195485</v>
      </c>
      <c r="R30" s="1" t="s">
        <v>10</v>
      </c>
      <c r="U30" s="1">
        <f>U27/S27</f>
        <v>-0.31048387096774199</v>
      </c>
    </row>
    <row r="31" spans="2:21" x14ac:dyDescent="0.25">
      <c r="C31" t="s">
        <v>11</v>
      </c>
      <c r="D31">
        <f>COUNT(D26:D26)-1</f>
        <v>0</v>
      </c>
      <c r="E31">
        <f>COUNT(E26:E26)-1</f>
        <v>0</v>
      </c>
      <c r="F31">
        <f>COUNT(F26:F26)-1</f>
        <v>0</v>
      </c>
      <c r="H31" t="s">
        <v>11</v>
      </c>
      <c r="I31">
        <f>COUNT(I26:I26)-1</f>
        <v>0</v>
      </c>
      <c r="J31">
        <f>COUNT(J26:J26)-1</f>
        <v>0</v>
      </c>
      <c r="K31">
        <f>COUNT(K26:K26)-1</f>
        <v>0</v>
      </c>
      <c r="M31" t="s">
        <v>11</v>
      </c>
      <c r="N31">
        <f>COUNT(N26:N26)-1</f>
        <v>0</v>
      </c>
      <c r="O31">
        <f>COUNT(O26:O26)-1</f>
        <v>0</v>
      </c>
      <c r="P31">
        <f>COUNT(P26:P26)-1</f>
        <v>0</v>
      </c>
      <c r="R31" t="s">
        <v>11</v>
      </c>
      <c r="S31">
        <f>COUNT(S26:S26)-1</f>
        <v>0</v>
      </c>
      <c r="T31">
        <f>COUNT(T26:T26)-1</f>
        <v>0</v>
      </c>
      <c r="U31">
        <f>COUNT(U26:U26)-1</f>
        <v>0</v>
      </c>
    </row>
    <row r="34" spans="1:21" ht="18" x14ac:dyDescent="0.35">
      <c r="C34" t="s">
        <v>14</v>
      </c>
      <c r="D34">
        <f>SQRT((D17*D14^2+D24*D21^2+D31*D28^2)/(SUM(D17,D24,D31)))</f>
        <v>4.8936693799234154E-4</v>
      </c>
      <c r="E34">
        <f>SQRT((E17*E14^2+E24*E21^2+E31*E28^2)/(SUM(E17,E24,E31)))</f>
        <v>4.531175351780937</v>
      </c>
      <c r="F34">
        <f>SQRT((F17*F14^2+F24*F21^2+F31*F28^2)/(SUM(F17,F24,F31)))</f>
        <v>4.8936693799234154E-4</v>
      </c>
      <c r="I34">
        <f>SQRT((I17*I14^2+I24*I21^2+I31*I28^2)/(SUM(I17,I24,I31)))</f>
        <v>1.844722201308371E-3</v>
      </c>
      <c r="J34">
        <f>SQRT((J17*J14^2+J24*J21^2+J31*J28^2)/(SUM(J17,J24,J31)))</f>
        <v>5.6760683117180672</v>
      </c>
      <c r="K34">
        <f>SQRT((K17*K14^2+K24*K21^2+K31*K28^2)/(SUM(K17,K24,K31)))</f>
        <v>1.844722201308371E-3</v>
      </c>
      <c r="N34">
        <f>SQRT((N17*N14^2+N24*N21^2+N31*N28^2)/(SUM(N17,N24,N31)))</f>
        <v>5.1672042731055242E-3</v>
      </c>
      <c r="O34">
        <f>SQRT((O17*O14^2+O24*O21^2+O31*O28^2)/(SUM(O17,O24,O31)))</f>
        <v>3.1896322673490882</v>
      </c>
      <c r="P34">
        <f>SQRT((P17*P14^2+P24*P21^2+P31*P28^2)/(SUM(P17,P24,P31)))</f>
        <v>5.1672042731055233E-3</v>
      </c>
      <c r="S34">
        <f>SQRT((S17*S14^2+S24*S21^2+S31*S28^2)/(SUM(S17,S24,S31)))</f>
        <v>1.3612494260788505E-2</v>
      </c>
      <c r="T34">
        <f>SQRT((T17*T14^2+T24*T21^2+T31*T28^2)/(SUM(T17,T24,T31)))</f>
        <v>4.1884597725503099</v>
      </c>
      <c r="U34">
        <f>SQRT((U17*U14^2+U24*U21^2+U31*U28^2)/(SUM(U17,U24,U31)))</f>
        <v>1.3612494260788609E-2</v>
      </c>
    </row>
    <row r="35" spans="1:21" ht="18" x14ac:dyDescent="0.35">
      <c r="C35" s="1" t="s">
        <v>15</v>
      </c>
      <c r="D35" s="1">
        <f>SQRT((D17*D15^2+D24*D22^2+D31*D29^2)/(SUM(D17,D24,D31)))</f>
        <v>4.9351244250942068E-2</v>
      </c>
      <c r="I35" s="1">
        <f>SQRT((I17*I15^2+I24*I22^2+I31*I29^2)/(SUM(I17,I24,I31)))</f>
        <v>7.6417655398026973E-2</v>
      </c>
      <c r="N35" s="1">
        <f>SQRT((N17*N15^2+N24*N22^2+N31*N29^2)/(SUM(N17,N24,N31)))</f>
        <v>4.3864212844698852E-2</v>
      </c>
      <c r="S35" s="1">
        <f>SQRT((S17*S15^2+S24*S22^2+S31*S29^2)/(SUM(S17,S24,S31)))</f>
        <v>5.9287866989496979E-2</v>
      </c>
    </row>
    <row r="36" spans="1:21" ht="18" x14ac:dyDescent="0.35">
      <c r="C36" s="1" t="s">
        <v>16</v>
      </c>
      <c r="F36" s="1">
        <f>SQRT(SUMSQ(F30,F23,F16)/3)</f>
        <v>0.13598710088692095</v>
      </c>
      <c r="H36" s="1" t="s">
        <v>16</v>
      </c>
      <c r="K36" s="1">
        <f>SQRT(SUMSQ(K30,K23,K16)/3)</f>
        <v>0.3132989543041439</v>
      </c>
      <c r="M36" s="1" t="s">
        <v>16</v>
      </c>
      <c r="P36" s="1">
        <f>SQRT(SUMSQ(P30,P23,P16)/3)</f>
        <v>0.31030269089311285</v>
      </c>
      <c r="R36" s="1" t="s">
        <v>16</v>
      </c>
      <c r="U36" s="1">
        <f>SQRT(SUMSQ(U30,U23,U16)/3)</f>
        <v>0.39927382705622738</v>
      </c>
    </row>
    <row r="40" spans="1:21" ht="18" x14ac:dyDescent="0.35">
      <c r="A40" t="s">
        <v>17</v>
      </c>
    </row>
    <row r="42" spans="1:21" x14ac:dyDescent="0.25">
      <c r="H42" s="2" t="s">
        <v>18</v>
      </c>
      <c r="I42" s="2"/>
      <c r="J42" s="2">
        <f>SQRT(SUMSQ(D35,I35,N35,S35)/3)</f>
        <v>6.7612434029787435E-2</v>
      </c>
    </row>
    <row r="44" spans="1:21" x14ac:dyDescent="0.25">
      <c r="H44" s="3" t="s">
        <v>19</v>
      </c>
      <c r="I44" s="3"/>
      <c r="J44" s="3">
        <f>SQRT(SUMSQ(F36,K36,P36,U36)/3)</f>
        <v>0.35230482791815981</v>
      </c>
    </row>
    <row r="45" spans="1:21" x14ac:dyDescent="0.25">
      <c r="H45" s="3" t="s">
        <v>20</v>
      </c>
      <c r="I45" s="3"/>
      <c r="J45" s="3">
        <f>D61</f>
        <v>8.6602540378443046E-4</v>
      </c>
    </row>
    <row r="46" spans="1:21" x14ac:dyDescent="0.25">
      <c r="H46" s="3" t="s">
        <v>21</v>
      </c>
      <c r="I46" s="3"/>
      <c r="J46" s="3">
        <f>P48/P47</f>
        <v>2E-3</v>
      </c>
      <c r="L46" t="s">
        <v>22</v>
      </c>
    </row>
    <row r="47" spans="1:21" x14ac:dyDescent="0.25">
      <c r="C47" t="s">
        <v>23</v>
      </c>
      <c r="D47" t="s">
        <v>24</v>
      </c>
      <c r="E47" t="s">
        <v>25</v>
      </c>
      <c r="F47" t="s">
        <v>26</v>
      </c>
      <c r="L47" t="s">
        <v>27</v>
      </c>
      <c r="P47" s="14">
        <f>10/1000</f>
        <v>0.01</v>
      </c>
      <c r="Q47" t="s">
        <v>28</v>
      </c>
    </row>
    <row r="48" spans="1:21" ht="18" x14ac:dyDescent="0.35">
      <c r="B48" t="s">
        <v>29</v>
      </c>
      <c r="C48">
        <f>D34</f>
        <v>4.8936693799234154E-4</v>
      </c>
      <c r="D48">
        <f>I34</f>
        <v>1.844722201308371E-3</v>
      </c>
      <c r="E48">
        <f>N34</f>
        <v>5.1672042731055242E-3</v>
      </c>
      <c r="F48">
        <f>S34</f>
        <v>1.3612494260788505E-2</v>
      </c>
      <c r="H48" s="2" t="s">
        <v>30</v>
      </c>
      <c r="I48" s="2"/>
      <c r="J48" s="2">
        <f>SQRT(SUMSQ(J44:J46))</f>
        <v>0.35231156917484868</v>
      </c>
      <c r="L48" t="s">
        <v>31</v>
      </c>
      <c r="P48" s="15">
        <v>2.0000000000000002E-5</v>
      </c>
      <c r="Q48" s="15" t="s">
        <v>28</v>
      </c>
    </row>
    <row r="49" spans="1:15" ht="18" x14ac:dyDescent="0.35">
      <c r="B49" t="s">
        <v>32</v>
      </c>
      <c r="C49">
        <f>E34</f>
        <v>4.531175351780937</v>
      </c>
      <c r="D49">
        <f>J34</f>
        <v>5.6760683117180672</v>
      </c>
      <c r="E49">
        <f>O34</f>
        <v>3.1896322673490882</v>
      </c>
      <c r="F49">
        <f>T34</f>
        <v>4.1884597725503099</v>
      </c>
    </row>
    <row r="50" spans="1:15" ht="18" x14ac:dyDescent="0.35">
      <c r="B50" t="s">
        <v>33</v>
      </c>
      <c r="C50">
        <f>SQRT(SUMSQ(C48:C49))</f>
        <v>4.5311753782067514</v>
      </c>
      <c r="D50">
        <f>SQRT(SUMSQ(D48:D49))</f>
        <v>5.6760686114854169</v>
      </c>
      <c r="E50">
        <f>SQRT(SUMSQ(E48:E49))</f>
        <v>3.1896364527818033</v>
      </c>
      <c r="F50">
        <f>SQRT(SUMSQ(F48:F49))</f>
        <v>4.188481892795072</v>
      </c>
      <c r="H50" s="2" t="s">
        <v>34</v>
      </c>
      <c r="I50" s="2"/>
      <c r="J50" s="2">
        <f>SQRT(SUMSQ(J48,J42))</f>
        <v>0.35874069048530938</v>
      </c>
    </row>
    <row r="52" spans="1:15" ht="18" x14ac:dyDescent="0.35">
      <c r="A52" t="s">
        <v>35</v>
      </c>
      <c r="H52" s="4" t="s">
        <v>36</v>
      </c>
      <c r="I52" s="5"/>
      <c r="J52" s="5"/>
      <c r="K52" s="5"/>
      <c r="L52" s="5"/>
      <c r="M52" s="5"/>
      <c r="N52" s="5"/>
      <c r="O52" s="6"/>
    </row>
    <row r="53" spans="1:15" x14ac:dyDescent="0.25">
      <c r="H53" s="7"/>
      <c r="I53" s="8"/>
      <c r="J53" s="8"/>
      <c r="K53" s="8"/>
      <c r="L53" s="8"/>
      <c r="M53" s="8"/>
      <c r="N53" s="8"/>
      <c r="O53" s="9"/>
    </row>
    <row r="54" spans="1:15" x14ac:dyDescent="0.25">
      <c r="H54" s="7"/>
      <c r="I54" s="10" t="s">
        <v>4</v>
      </c>
      <c r="J54" s="10" t="s">
        <v>37</v>
      </c>
      <c r="K54" s="8"/>
      <c r="L54" s="8"/>
      <c r="M54" s="8"/>
      <c r="N54" s="8"/>
      <c r="O54" s="9"/>
    </row>
    <row r="55" spans="1:15" x14ac:dyDescent="0.25">
      <c r="H55" s="7"/>
      <c r="I55" s="16">
        <f>C8</f>
        <v>1.0800000000000001E-2</v>
      </c>
      <c r="J55" s="16">
        <f>I55*$J$50</f>
        <v>3.8743994572413413E-3</v>
      </c>
      <c r="K55" s="8"/>
      <c r="L55" s="8"/>
      <c r="M55" s="8"/>
      <c r="N55" s="8"/>
      <c r="O55" s="9"/>
    </row>
    <row r="56" spans="1:15" x14ac:dyDescent="0.25">
      <c r="H56" s="7"/>
      <c r="I56" s="16">
        <f>H8</f>
        <v>3.2500000000000001E-2</v>
      </c>
      <c r="J56" s="16">
        <f>I56*$J$50</f>
        <v>1.1659072440772555E-2</v>
      </c>
      <c r="K56" s="8"/>
      <c r="L56" s="8"/>
      <c r="M56" s="8"/>
      <c r="N56" s="8"/>
      <c r="O56" s="9"/>
    </row>
    <row r="57" spans="1:15" x14ac:dyDescent="0.25">
      <c r="C57" t="s">
        <v>23</v>
      </c>
      <c r="D57" t="s">
        <v>24</v>
      </c>
      <c r="E57" t="s">
        <v>25</v>
      </c>
      <c r="F57" t="s">
        <v>26</v>
      </c>
      <c r="H57" s="7"/>
      <c r="I57" s="16">
        <f>M8</f>
        <v>0.16200000000000001</v>
      </c>
      <c r="J57" s="16">
        <f>I57*$J$50</f>
        <v>5.8115991858620118E-2</v>
      </c>
      <c r="K57" s="8"/>
      <c r="L57" s="8"/>
      <c r="M57" s="8"/>
      <c r="N57" s="8"/>
      <c r="O57" s="9"/>
    </row>
    <row r="58" spans="1:15" ht="18" x14ac:dyDescent="0.35">
      <c r="B58" t="s">
        <v>38</v>
      </c>
      <c r="C58">
        <f>F34</f>
        <v>4.8936693799234154E-4</v>
      </c>
      <c r="D58">
        <f>K34</f>
        <v>1.844722201308371E-3</v>
      </c>
      <c r="E58">
        <f>P34</f>
        <v>5.1672042731055233E-3</v>
      </c>
      <c r="F58">
        <f>U34</f>
        <v>1.3612494260788609E-2</v>
      </c>
      <c r="H58" s="11"/>
      <c r="I58" s="17">
        <f>R8</f>
        <v>0.32500000000000001</v>
      </c>
      <c r="J58" s="17">
        <f>I58*$J$50</f>
        <v>0.11659072440772555</v>
      </c>
      <c r="K58" s="12"/>
      <c r="L58" s="12"/>
      <c r="M58" s="12"/>
      <c r="N58" s="12"/>
      <c r="O58" s="13"/>
    </row>
    <row r="60" spans="1:15" x14ac:dyDescent="0.25">
      <c r="B60" t="s">
        <v>39</v>
      </c>
      <c r="D60">
        <v>99.7</v>
      </c>
      <c r="E60" t="s">
        <v>40</v>
      </c>
    </row>
    <row r="61" spans="1:15" ht="18" x14ac:dyDescent="0.35">
      <c r="B61" t="s">
        <v>41</v>
      </c>
      <c r="D61">
        <f>(100-D60)/2/SQRT(3)/100</f>
        <v>8.6602540378443046E-4</v>
      </c>
    </row>
    <row r="63" spans="1:15" ht="18" x14ac:dyDescent="0.35">
      <c r="B63" t="s">
        <v>42</v>
      </c>
      <c r="C63">
        <f>SQRT(SUMSQ($D$61,C58))</f>
        <v>9.9472609295221865E-4</v>
      </c>
      <c r="D63">
        <f>SQRT(SUMSQ($D$61,D58))</f>
        <v>2.0378910667648523E-3</v>
      </c>
      <c r="E63">
        <f>SQRT(SUMSQ($D$61,E58))</f>
        <v>5.2392747589718909E-3</v>
      </c>
      <c r="F63">
        <f>SQRT(SUMSQ($D$61,F58))</f>
        <v>1.364001466274882E-2</v>
      </c>
    </row>
    <row r="65" spans="1:6" ht="18" x14ac:dyDescent="0.35">
      <c r="A65" t="s">
        <v>43</v>
      </c>
    </row>
    <row r="67" spans="1:6" x14ac:dyDescent="0.25">
      <c r="C67" t="s">
        <v>23</v>
      </c>
      <c r="D67" t="s">
        <v>24</v>
      </c>
      <c r="E67" t="s">
        <v>25</v>
      </c>
      <c r="F67" t="s">
        <v>26</v>
      </c>
    </row>
    <row r="68" spans="1:6" ht="18" x14ac:dyDescent="0.35">
      <c r="B68" t="s">
        <v>44</v>
      </c>
      <c r="C68">
        <f>SQRT(SUMSQ(C50,C63))</f>
        <v>4.5311754873925478</v>
      </c>
      <c r="D68">
        <f>SQRT(SUMSQ(D50,D63))</f>
        <v>5.6760689773196011</v>
      </c>
      <c r="E68">
        <f>SQRT(SUMSQ(E50,E63))</f>
        <v>3.1896407557771274</v>
      </c>
      <c r="F68">
        <f>SQRT(SUMSQ(F50,F63))</f>
        <v>4.188504102453785</v>
      </c>
    </row>
    <row r="69" spans="1:6" x14ac:dyDescent="0.25">
      <c r="B69" t="s">
        <v>45</v>
      </c>
      <c r="C69">
        <f>2*C68</f>
        <v>9.0623509747850957</v>
      </c>
      <c r="D69">
        <f>2*D68</f>
        <v>11.352137954639202</v>
      </c>
      <c r="E69">
        <f>2*E68</f>
        <v>6.3792815115542547</v>
      </c>
      <c r="F69">
        <f>2*F68</f>
        <v>8.37700820490757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>
              <from>
                <xdr:col>1</xdr:col>
                <xdr:colOff>228600</xdr:colOff>
                <xdr:row>53</xdr:row>
                <xdr:rowOff>152400</xdr:rowOff>
              </from>
              <to>
                <xdr:col>2</xdr:col>
                <xdr:colOff>476250</xdr:colOff>
                <xdr:row>55</xdr:row>
                <xdr:rowOff>114300</xdr:rowOff>
              </to>
            </anchor>
          </objectPr>
        </oleObject>
      </mc:Choice>
      <mc:Fallback>
        <oleObject progId="Equation.3" shapeId="9218" r:id="rId6"/>
      </mc:Fallback>
    </mc:AlternateContent>
    <mc:AlternateContent xmlns:mc="http://schemas.openxmlformats.org/markup-compatibility/2006">
      <mc:Choice Requires="x14">
        <oleObject progId="Equation.3" shapeId="9219" r:id="rId8">
          <objectPr defaultSize="0" autoPict="0" r:id="rId9">
            <anchor moveWithCells="1">
              <from>
                <xdr:col>1</xdr:col>
                <xdr:colOff>295275</xdr:colOff>
                <xdr:row>43</xdr:row>
                <xdr:rowOff>133350</xdr:rowOff>
              </from>
              <to>
                <xdr:col>2</xdr:col>
                <xdr:colOff>542925</xdr:colOff>
                <xdr:row>45</xdr:row>
                <xdr:rowOff>95250</xdr:rowOff>
              </to>
            </anchor>
          </objectPr>
        </oleObject>
      </mc:Choice>
      <mc:Fallback>
        <oleObject progId="Equation.3" shapeId="9219" r:id="rId8"/>
      </mc:Fallback>
    </mc:AlternateContent>
    <mc:AlternateContent xmlns:mc="http://schemas.openxmlformats.org/markup-compatibility/2006">
      <mc:Choice Requires="x14">
        <oleObject progId="Equation.3" shapeId="9220" r:id="rId10">
          <objectPr defaultSize="0" autoPict="0" r:id="rId11">
            <anchor moveWithCells="1" sizeWithCells="1">
              <from>
                <xdr:col>10</xdr:col>
                <xdr:colOff>666750</xdr:colOff>
                <xdr:row>42</xdr:row>
                <xdr:rowOff>38100</xdr:rowOff>
              </from>
              <to>
                <xdr:col>16</xdr:col>
                <xdr:colOff>695325</xdr:colOff>
                <xdr:row>44</xdr:row>
                <xdr:rowOff>171450</xdr:rowOff>
              </to>
            </anchor>
          </objectPr>
        </oleObject>
      </mc:Choice>
      <mc:Fallback>
        <oleObject progId="Equation.3" shapeId="9220" r:id="rId10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65"/>
  <sheetViews>
    <sheetView topLeftCell="C34" zoomScale="69" workbookViewId="0">
      <selection activeCell="L38" sqref="L38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5" spans="1:21" x14ac:dyDescent="0.25">
      <c r="F5" t="s">
        <v>1</v>
      </c>
      <c r="K5" t="s">
        <v>1</v>
      </c>
      <c r="P5" t="s">
        <v>1</v>
      </c>
      <c r="U5" t="s">
        <v>1</v>
      </c>
    </row>
    <row r="6" spans="1:21" x14ac:dyDescent="0.25">
      <c r="B6" t="s">
        <v>2</v>
      </c>
      <c r="C6" t="s">
        <v>3</v>
      </c>
      <c r="D6" t="s">
        <v>4</v>
      </c>
      <c r="E6" t="s">
        <v>5</v>
      </c>
      <c r="F6" t="s">
        <v>6</v>
      </c>
      <c r="H6" t="s">
        <v>3</v>
      </c>
      <c r="I6" t="s">
        <v>4</v>
      </c>
      <c r="J6" t="s">
        <v>5</v>
      </c>
      <c r="K6" t="s">
        <v>6</v>
      </c>
      <c r="M6" t="s">
        <v>3</v>
      </c>
      <c r="N6" t="s">
        <v>4</v>
      </c>
      <c r="O6" t="s">
        <v>5</v>
      </c>
      <c r="P6" t="s">
        <v>6</v>
      </c>
      <c r="R6" t="s">
        <v>3</v>
      </c>
      <c r="S6" t="s">
        <v>4</v>
      </c>
      <c r="T6" t="s">
        <v>5</v>
      </c>
      <c r="U6" t="s">
        <v>6</v>
      </c>
    </row>
    <row r="7" spans="1:21" x14ac:dyDescent="0.25">
      <c r="C7">
        <v>3.2499999999999999E-3</v>
      </c>
      <c r="D7">
        <v>3.65E-3</v>
      </c>
      <c r="E7">
        <f>D7/C7*100</f>
        <v>112.30769230769231</v>
      </c>
      <c r="F7">
        <f>D7-C7</f>
        <v>4.0000000000000018E-4</v>
      </c>
      <c r="H7">
        <v>9.7400000000000004E-3</v>
      </c>
      <c r="I7">
        <v>7.5500000000000003E-3</v>
      </c>
      <c r="J7">
        <f>I7/H7*100</f>
        <v>77.515400410677614</v>
      </c>
      <c r="K7">
        <f>I7-H7</f>
        <v>-2.1900000000000001E-3</v>
      </c>
      <c r="M7">
        <v>4.87E-2</v>
      </c>
      <c r="N7">
        <v>3.49E-2</v>
      </c>
      <c r="O7">
        <f>N7/M7*100</f>
        <v>71.663244353182748</v>
      </c>
      <c r="P7">
        <f>N7-M7</f>
        <v>-1.38E-2</v>
      </c>
      <c r="R7">
        <v>9.74E-2</v>
      </c>
      <c r="S7">
        <v>6.2399999999999997E-2</v>
      </c>
      <c r="T7">
        <f>S7/R7*100</f>
        <v>64.065708418891163</v>
      </c>
      <c r="U7">
        <f>S7-R7</f>
        <v>-3.5000000000000003E-2</v>
      </c>
    </row>
    <row r="8" spans="1:21" x14ac:dyDescent="0.25">
      <c r="C8">
        <v>3.2499999999999999E-3</v>
      </c>
      <c r="D8">
        <v>3.7100000000000002E-3</v>
      </c>
      <c r="E8">
        <f>D8/C8*100</f>
        <v>114.15384615384616</v>
      </c>
      <c r="F8">
        <f>D8-C8</f>
        <v>4.6000000000000034E-4</v>
      </c>
      <c r="H8">
        <v>9.7400000000000004E-3</v>
      </c>
      <c r="I8">
        <v>7.62E-3</v>
      </c>
      <c r="J8">
        <f>I8/H8*100</f>
        <v>78.234086242299796</v>
      </c>
      <c r="K8">
        <f>I8-H8</f>
        <v>-2.1200000000000004E-3</v>
      </c>
      <c r="M8">
        <v>4.87E-2</v>
      </c>
      <c r="N8">
        <v>3.5299999999999998E-2</v>
      </c>
      <c r="O8">
        <f>N8/M8*100</f>
        <v>72.484599589322372</v>
      </c>
      <c r="P8">
        <f>N8-M8</f>
        <v>-1.3400000000000002E-2</v>
      </c>
      <c r="R8">
        <v>9.74E-2</v>
      </c>
      <c r="S8">
        <v>6.59E-2</v>
      </c>
      <c r="T8">
        <f>S8/R8*100</f>
        <v>67.659137577002042</v>
      </c>
      <c r="U8">
        <f>S8-R8</f>
        <v>-3.15E-2</v>
      </c>
    </row>
    <row r="9" spans="1:21" x14ac:dyDescent="0.25">
      <c r="C9">
        <v>3.2499999999999999E-3</v>
      </c>
      <c r="D9">
        <v>3.5200000000000001E-3</v>
      </c>
      <c r="E9">
        <f>D9/C9*100</f>
        <v>108.30769230769232</v>
      </c>
      <c r="F9">
        <f>D9-C9</f>
        <v>2.7000000000000027E-4</v>
      </c>
      <c r="H9">
        <v>9.7400000000000004E-3</v>
      </c>
      <c r="I9">
        <v>4.8599999999999997E-3</v>
      </c>
      <c r="J9">
        <f>I9/H9*100</f>
        <v>49.897330595482543</v>
      </c>
      <c r="K9">
        <f>I9-H9</f>
        <v>-4.8800000000000007E-3</v>
      </c>
      <c r="M9">
        <v>4.87E-2</v>
      </c>
      <c r="N9">
        <v>3.3500000000000002E-2</v>
      </c>
      <c r="O9">
        <f>N9/M9*100</f>
        <v>68.78850102669405</v>
      </c>
      <c r="P9">
        <f>N9-M9</f>
        <v>-1.5199999999999998E-2</v>
      </c>
      <c r="R9">
        <v>9.74E-2</v>
      </c>
      <c r="S9">
        <v>6.7500000000000004E-2</v>
      </c>
      <c r="T9">
        <f>S9/R9*100</f>
        <v>69.301848049281318</v>
      </c>
      <c r="U9">
        <f>S9-R9</f>
        <v>-2.9899999999999996E-2</v>
      </c>
    </row>
    <row r="10" spans="1:21" x14ac:dyDescent="0.25">
      <c r="C10">
        <v>3.2499999999999999E-3</v>
      </c>
      <c r="D10">
        <v>3.32E-3</v>
      </c>
      <c r="E10">
        <f>D10/C10*100</f>
        <v>102.15384615384615</v>
      </c>
      <c r="F10">
        <f>D10-C10</f>
        <v>7.0000000000000184E-5</v>
      </c>
      <c r="H10">
        <v>9.7400000000000004E-3</v>
      </c>
      <c r="I10">
        <v>4.7299999999999998E-3</v>
      </c>
      <c r="J10">
        <f>I10/H10*100</f>
        <v>48.562628336755644</v>
      </c>
      <c r="K10">
        <f>I10-H10</f>
        <v>-5.0100000000000006E-3</v>
      </c>
      <c r="M10">
        <v>4.87E-2</v>
      </c>
      <c r="N10">
        <v>2.4199999999999999E-2</v>
      </c>
      <c r="O10">
        <f>N10/M10*100</f>
        <v>49.691991786447637</v>
      </c>
      <c r="P10">
        <f>N10-M10</f>
        <v>-2.4500000000000001E-2</v>
      </c>
      <c r="R10">
        <v>9.74E-2</v>
      </c>
      <c r="S10">
        <v>6.1499999999999999E-2</v>
      </c>
      <c r="T10">
        <f>S10/R10*100</f>
        <v>63.141683778234082</v>
      </c>
      <c r="U10">
        <f>S10-R10</f>
        <v>-3.5900000000000001E-2</v>
      </c>
    </row>
    <row r="11" spans="1:21" x14ac:dyDescent="0.25">
      <c r="C11">
        <v>3.2499999999999999E-3</v>
      </c>
      <c r="D11">
        <v>3.2599999999999999E-3</v>
      </c>
      <c r="E11">
        <f>D11/C11*100</f>
        <v>100.30769230769229</v>
      </c>
      <c r="F11">
        <f>D11-C11</f>
        <v>1.0000000000000026E-5</v>
      </c>
      <c r="H11">
        <v>9.7400000000000004E-3</v>
      </c>
      <c r="I11">
        <v>7.2300000000000003E-3</v>
      </c>
      <c r="J11">
        <f>I11/H11*100</f>
        <v>74.229979466119104</v>
      </c>
      <c r="K11">
        <f>I11-H11</f>
        <v>-2.5100000000000001E-3</v>
      </c>
      <c r="M11">
        <v>4.87E-2</v>
      </c>
      <c r="N11">
        <v>3.3000000000000002E-2</v>
      </c>
      <c r="O11">
        <f>N11/M11*100</f>
        <v>67.761806981519513</v>
      </c>
      <c r="P11">
        <f>N11-M11</f>
        <v>-1.5699999999999999E-2</v>
      </c>
      <c r="R11">
        <v>9.74E-2</v>
      </c>
      <c r="S11">
        <v>6.6900000000000001E-2</v>
      </c>
      <c r="T11">
        <f>S11/R11*100</f>
        <v>68.685831622176593</v>
      </c>
      <c r="U11">
        <f>S11-R11</f>
        <v>-3.0499999999999999E-2</v>
      </c>
    </row>
    <row r="12" spans="1:21" x14ac:dyDescent="0.25">
      <c r="C12" t="s">
        <v>7</v>
      </c>
      <c r="D12">
        <f>AVERAGE(D7:D11)</f>
        <v>3.4919999999999999E-3</v>
      </c>
      <c r="E12">
        <f>AVERAGE(E7:E11)</f>
        <v>107.44615384615383</v>
      </c>
      <c r="F12">
        <f>D12-C11</f>
        <v>2.4200000000000003E-4</v>
      </c>
      <c r="H12" t="s">
        <v>7</v>
      </c>
      <c r="I12">
        <f>AVERAGE(I7:I11)</f>
        <v>6.3979999999999992E-3</v>
      </c>
      <c r="J12">
        <f>AVERAGE(J7:J11)</f>
        <v>65.687885010266939</v>
      </c>
      <c r="K12">
        <f>I12-H11</f>
        <v>-3.3420000000000012E-3</v>
      </c>
      <c r="M12" t="s">
        <v>7</v>
      </c>
      <c r="N12">
        <f>AVERAGE(N7:N11)</f>
        <v>3.218E-2</v>
      </c>
      <c r="O12">
        <f>AVERAGE(O7:O11)</f>
        <v>66.078028747433265</v>
      </c>
      <c r="P12">
        <f>AVERAGE(P7:P11)</f>
        <v>-1.652E-2</v>
      </c>
      <c r="R12" t="s">
        <v>7</v>
      </c>
      <c r="S12">
        <f>AVERAGE(S7:S11)</f>
        <v>6.4839999999999995E-2</v>
      </c>
      <c r="T12">
        <f>AVERAGE(T7:T11)</f>
        <v>66.570841889117034</v>
      </c>
      <c r="U12">
        <f>AVERAGE(U7:U11)</f>
        <v>-3.2559999999999999E-2</v>
      </c>
    </row>
    <row r="13" spans="1:21" x14ac:dyDescent="0.25">
      <c r="C13" t="s">
        <v>8</v>
      </c>
      <c r="D13">
        <f>STDEV(D7:D11)</f>
        <v>1.9791412279066906E-4</v>
      </c>
      <c r="E13">
        <f>STDEV(E7:E11)</f>
        <v>6.0896653166359771</v>
      </c>
      <c r="F13">
        <f>STDEV(F7:F11)</f>
        <v>1.9791412279066906E-4</v>
      </c>
      <c r="H13" t="s">
        <v>8</v>
      </c>
      <c r="I13">
        <f>STDEV(I7:I11)</f>
        <v>1.471417683732257E-3</v>
      </c>
      <c r="J13">
        <f>STDEV(J7:J11)</f>
        <v>15.106957738524168</v>
      </c>
      <c r="K13">
        <f>STDEV(K7:K11)</f>
        <v>1.471417683732257E-3</v>
      </c>
      <c r="M13" t="s">
        <v>8</v>
      </c>
      <c r="N13">
        <f>STDEV(N7:N11)</f>
        <v>4.5614690616072361E-3</v>
      </c>
      <c r="O13">
        <f>STDEV(O7:O11)</f>
        <v>9.3664662456000283</v>
      </c>
      <c r="P13">
        <f>STDEV(P7:P11)</f>
        <v>4.5614690616072326E-3</v>
      </c>
      <c r="R13" t="s">
        <v>8</v>
      </c>
      <c r="S13">
        <f>STDEV(S7:S11)</f>
        <v>2.7180875629751172E-3</v>
      </c>
      <c r="T13">
        <f>STDEV(T7:T11)</f>
        <v>2.7906443151695259</v>
      </c>
      <c r="U13">
        <f>STDEV(U7:U11)</f>
        <v>2.7180875629751172E-3</v>
      </c>
    </row>
    <row r="14" spans="1:21" x14ac:dyDescent="0.25">
      <c r="C14" s="1" t="s">
        <v>9</v>
      </c>
      <c r="D14" s="1">
        <f>D13/D12</f>
        <v>5.6676438370752882E-2</v>
      </c>
      <c r="E14" s="1">
        <f>E13/E12</f>
        <v>5.6676438370752945E-2</v>
      </c>
      <c r="H14" s="1" t="s">
        <v>9</v>
      </c>
      <c r="I14" s="1">
        <f>I13/I12</f>
        <v>0.2299808821088242</v>
      </c>
      <c r="J14" s="1">
        <f>J13/J12</f>
        <v>0.2299808821088237</v>
      </c>
      <c r="M14" s="1" t="s">
        <v>9</v>
      </c>
      <c r="N14" s="1">
        <f>N13/N12</f>
        <v>0.14174857245516581</v>
      </c>
      <c r="O14" s="1">
        <f>O13/O12</f>
        <v>0.14174857245516512</v>
      </c>
      <c r="R14" s="1" t="s">
        <v>9</v>
      </c>
      <c r="S14" s="1">
        <f>S13/S12</f>
        <v>4.1919919231571831E-2</v>
      </c>
      <c r="T14" s="1">
        <f>T13/T12</f>
        <v>4.1919919231571845E-2</v>
      </c>
    </row>
    <row r="15" spans="1:21" x14ac:dyDescent="0.25">
      <c r="C15" s="1" t="s">
        <v>10</v>
      </c>
      <c r="F15" s="1">
        <f>F12/D12</f>
        <v>6.9301260022909511E-2</v>
      </c>
      <c r="H15" s="1" t="s">
        <v>10</v>
      </c>
      <c r="K15" s="1">
        <f>K12/I12</f>
        <v>-0.52235073460456416</v>
      </c>
      <c r="M15" s="1" t="s">
        <v>10</v>
      </c>
      <c r="P15" s="1">
        <f>P12/N12</f>
        <v>-0.5133623368551895</v>
      </c>
      <c r="R15" s="1" t="s">
        <v>10</v>
      </c>
      <c r="U15" s="1">
        <f>U12/S12</f>
        <v>-0.5021591610117212</v>
      </c>
    </row>
    <row r="16" spans="1:21" x14ac:dyDescent="0.25">
      <c r="C16" t="s">
        <v>11</v>
      </c>
      <c r="D16">
        <f>COUNT(D7:D11)-1</f>
        <v>4</v>
      </c>
      <c r="E16">
        <f>COUNT(E7:E11)-1</f>
        <v>4</v>
      </c>
      <c r="F16">
        <f>COUNT(F7:F11)-1</f>
        <v>4</v>
      </c>
      <c r="H16" t="s">
        <v>11</v>
      </c>
      <c r="I16">
        <f>COUNT(I7:I11)-1</f>
        <v>4</v>
      </c>
      <c r="J16">
        <f>COUNT(J7:J11)-1</f>
        <v>4</v>
      </c>
      <c r="K16">
        <f>COUNT(K7:K11)-1</f>
        <v>4</v>
      </c>
      <c r="M16" t="s">
        <v>11</v>
      </c>
      <c r="N16">
        <f>COUNT(N7:N11)-1</f>
        <v>4</v>
      </c>
      <c r="O16">
        <f>COUNT(O7:O11)-1</f>
        <v>4</v>
      </c>
      <c r="P16">
        <f>COUNT(P7:P11)-1</f>
        <v>4</v>
      </c>
      <c r="R16" t="s">
        <v>11</v>
      </c>
      <c r="S16">
        <f>COUNT(S7:S11)-1</f>
        <v>4</v>
      </c>
      <c r="T16">
        <f>COUNT(T7:T11)-1</f>
        <v>4</v>
      </c>
      <c r="U16">
        <f>COUNT(U7:U11)-1</f>
        <v>4</v>
      </c>
    </row>
    <row r="18" spans="2:21" x14ac:dyDescent="0.25">
      <c r="B18" t="s">
        <v>12</v>
      </c>
      <c r="C18">
        <f>C9</f>
        <v>3.2499999999999999E-3</v>
      </c>
      <c r="D18">
        <v>3.13E-3</v>
      </c>
      <c r="E18">
        <f>D18/C18*100</f>
        <v>96.307692307692321</v>
      </c>
      <c r="F18">
        <f>D18-C18</f>
        <v>-1.1999999999999988E-4</v>
      </c>
      <c r="H18">
        <f>H10</f>
        <v>9.7400000000000004E-3</v>
      </c>
      <c r="I18">
        <v>8.6099999999999996E-3</v>
      </c>
      <c r="J18">
        <f>I18/H18*100</f>
        <v>88.398357289527723</v>
      </c>
      <c r="K18">
        <f>I18-H18</f>
        <v>-1.1300000000000008E-3</v>
      </c>
      <c r="M18">
        <f>M8</f>
        <v>4.87E-2</v>
      </c>
      <c r="N18">
        <v>4.48E-2</v>
      </c>
      <c r="O18">
        <f>N18/M18*100</f>
        <v>91.991786447638603</v>
      </c>
      <c r="P18">
        <f>N18-M18</f>
        <v>-3.9000000000000007E-3</v>
      </c>
      <c r="R18">
        <f>R8</f>
        <v>9.74E-2</v>
      </c>
      <c r="S18">
        <v>9.4E-2</v>
      </c>
      <c r="T18">
        <f>S18/R18*100</f>
        <v>96.509240246406563</v>
      </c>
      <c r="U18">
        <f>S18-R18</f>
        <v>-3.4000000000000002E-3</v>
      </c>
    </row>
    <row r="19" spans="2:21" x14ac:dyDescent="0.25">
      <c r="C19" t="s">
        <v>7</v>
      </c>
      <c r="D19">
        <f>AVERAGE(D18:D18)</f>
        <v>3.13E-3</v>
      </c>
      <c r="E19">
        <f>AVERAGE(E18:E18)</f>
        <v>96.307692307692321</v>
      </c>
      <c r="F19">
        <f>D19-C18</f>
        <v>-1.1999999999999988E-4</v>
      </c>
      <c r="H19" t="s">
        <v>7</v>
      </c>
      <c r="I19">
        <f>AVERAGE(I18:I18)</f>
        <v>8.6099999999999996E-3</v>
      </c>
      <c r="J19">
        <f>AVERAGE(J18:J18)</f>
        <v>88.398357289527723</v>
      </c>
      <c r="K19">
        <f>I19-H18</f>
        <v>-1.1300000000000008E-3</v>
      </c>
      <c r="M19" t="s">
        <v>7</v>
      </c>
      <c r="N19">
        <f>AVERAGE(N18:N18)</f>
        <v>4.48E-2</v>
      </c>
      <c r="O19">
        <f>AVERAGE(O18:O18)</f>
        <v>91.991786447638603</v>
      </c>
      <c r="P19">
        <f>N19-M18</f>
        <v>-3.9000000000000007E-3</v>
      </c>
      <c r="R19" t="s">
        <v>7</v>
      </c>
      <c r="S19">
        <f>AVERAGE(S18:S18)</f>
        <v>9.4E-2</v>
      </c>
      <c r="T19">
        <f>AVERAGE(T18:T18)</f>
        <v>96.509240246406563</v>
      </c>
      <c r="U19">
        <f>S19-R18</f>
        <v>-3.4000000000000002E-3</v>
      </c>
    </row>
    <row r="20" spans="2:21" x14ac:dyDescent="0.25">
      <c r="C20" t="s">
        <v>8</v>
      </c>
      <c r="D20">
        <v>0</v>
      </c>
      <c r="E20">
        <v>0</v>
      </c>
      <c r="F20">
        <v>0</v>
      </c>
      <c r="H20" t="s">
        <v>8</v>
      </c>
      <c r="I20">
        <v>0</v>
      </c>
      <c r="J20">
        <v>0</v>
      </c>
      <c r="K20">
        <v>0</v>
      </c>
      <c r="M20" t="s">
        <v>8</v>
      </c>
      <c r="N20">
        <v>0</v>
      </c>
      <c r="O20">
        <v>0</v>
      </c>
      <c r="P20">
        <v>0</v>
      </c>
      <c r="R20" t="s">
        <v>8</v>
      </c>
      <c r="S20">
        <v>0</v>
      </c>
      <c r="T20">
        <v>0</v>
      </c>
      <c r="U20">
        <v>0</v>
      </c>
    </row>
    <row r="21" spans="2:21" x14ac:dyDescent="0.25">
      <c r="C21" s="1" t="s">
        <v>9</v>
      </c>
      <c r="D21" s="1">
        <f>D20/D19</f>
        <v>0</v>
      </c>
      <c r="E21" s="1">
        <f>E20/E19</f>
        <v>0</v>
      </c>
      <c r="H21" s="1" t="s">
        <v>9</v>
      </c>
      <c r="I21" s="1">
        <f>I20/I19</f>
        <v>0</v>
      </c>
      <c r="J21" s="1">
        <f>J20/J19</f>
        <v>0</v>
      </c>
      <c r="M21" s="1" t="s">
        <v>9</v>
      </c>
      <c r="N21" s="1">
        <f>N20/N19</f>
        <v>0</v>
      </c>
      <c r="O21" s="1">
        <f>O20/O19</f>
        <v>0</v>
      </c>
      <c r="R21" s="1" t="s">
        <v>9</v>
      </c>
      <c r="S21" s="1">
        <f>S20/S19</f>
        <v>0</v>
      </c>
      <c r="T21" s="1">
        <f>T20/T19</f>
        <v>0</v>
      </c>
    </row>
    <row r="22" spans="2:21" x14ac:dyDescent="0.25">
      <c r="C22" s="1" t="s">
        <v>10</v>
      </c>
      <c r="F22" s="1">
        <f>F19/D19</f>
        <v>-3.833865814696482E-2</v>
      </c>
      <c r="H22" s="1" t="s">
        <v>10</v>
      </c>
      <c r="K22" s="1">
        <f>K19/I19</f>
        <v>-0.13124274099883865</v>
      </c>
      <c r="M22" s="1" t="s">
        <v>10</v>
      </c>
      <c r="P22" s="1">
        <f>P19/N19</f>
        <v>-8.7053571428571438E-2</v>
      </c>
      <c r="R22" s="1" t="s">
        <v>10</v>
      </c>
      <c r="U22" s="1">
        <f>U19/S19</f>
        <v>-3.617021276595745E-2</v>
      </c>
    </row>
    <row r="23" spans="2:21" x14ac:dyDescent="0.25">
      <c r="C23" t="s">
        <v>11</v>
      </c>
      <c r="D23">
        <f>COUNT(D18:D18)-1</f>
        <v>0</v>
      </c>
      <c r="E23">
        <f>COUNT(E18:E18)-1</f>
        <v>0</v>
      </c>
      <c r="F23">
        <f>COUNT(F18:F18)-1</f>
        <v>0</v>
      </c>
      <c r="H23" t="s">
        <v>11</v>
      </c>
      <c r="I23">
        <f>COUNT(I18:I18)-1</f>
        <v>0</v>
      </c>
      <c r="J23">
        <f>COUNT(J18:J18)-1</f>
        <v>0</v>
      </c>
      <c r="K23">
        <f>COUNT(K18:K18)-1</f>
        <v>0</v>
      </c>
      <c r="M23" t="s">
        <v>11</v>
      </c>
      <c r="N23">
        <f>COUNT(N18:N18)-1</f>
        <v>0</v>
      </c>
      <c r="O23">
        <f>COUNT(O18:O18)-1</f>
        <v>0</v>
      </c>
      <c r="P23">
        <f>COUNT(P18:P18)-1</f>
        <v>0</v>
      </c>
      <c r="R23" t="s">
        <v>11</v>
      </c>
      <c r="S23">
        <f>COUNT(S18:S18)-1</f>
        <v>0</v>
      </c>
      <c r="T23">
        <f>COUNT(T18:T18)-1</f>
        <v>0</v>
      </c>
      <c r="U23">
        <f>COUNT(U18:U18)-1</f>
        <v>0</v>
      </c>
    </row>
    <row r="25" spans="2:21" x14ac:dyDescent="0.25">
      <c r="B25" t="s">
        <v>13</v>
      </c>
      <c r="C25">
        <f>C18</f>
        <v>3.2499999999999999E-3</v>
      </c>
      <c r="D25">
        <v>2.2100000000000002E-3</v>
      </c>
      <c r="E25">
        <f>D25/C25*100</f>
        <v>68</v>
      </c>
      <c r="F25">
        <f>D25-C25</f>
        <v>-1.0399999999999997E-3</v>
      </c>
      <c r="H25">
        <f>H11</f>
        <v>9.7400000000000004E-3</v>
      </c>
      <c r="I25">
        <v>8.8900000000000003E-3</v>
      </c>
      <c r="J25">
        <f>I25/H25*100</f>
        <v>91.273100616016421</v>
      </c>
      <c r="K25">
        <f>I25-H25</f>
        <v>-8.5000000000000006E-4</v>
      </c>
      <c r="M25">
        <f>M9</f>
        <v>4.87E-2</v>
      </c>
      <c r="N25">
        <v>3.7199999999999997E-2</v>
      </c>
      <c r="O25">
        <f>N25/M25*100</f>
        <v>76.386036960985621</v>
      </c>
      <c r="P25">
        <f>N25-M25</f>
        <v>-1.1500000000000003E-2</v>
      </c>
      <c r="R25">
        <f>R10</f>
        <v>9.74E-2</v>
      </c>
      <c r="S25">
        <v>6.9900000000000004E-2</v>
      </c>
      <c r="T25">
        <f>S25/R25*100</f>
        <v>71.765913757700204</v>
      </c>
      <c r="U25">
        <f>S25-R25</f>
        <v>-2.7499999999999997E-2</v>
      </c>
    </row>
    <row r="26" spans="2:21" x14ac:dyDescent="0.25">
      <c r="C26" t="s">
        <v>7</v>
      </c>
      <c r="D26">
        <f>AVERAGE(D25:D25)</f>
        <v>2.2100000000000002E-3</v>
      </c>
      <c r="E26">
        <f>AVERAGE(E25:E25)</f>
        <v>68</v>
      </c>
      <c r="F26">
        <f>D26-C25</f>
        <v>-1.0399999999999997E-3</v>
      </c>
      <c r="H26" t="s">
        <v>7</v>
      </c>
      <c r="I26">
        <f>AVERAGE(I25:I25)</f>
        <v>8.8900000000000003E-3</v>
      </c>
      <c r="J26">
        <f>AVERAGE(J25:J25)</f>
        <v>91.273100616016421</v>
      </c>
      <c r="K26">
        <f>I26-H25</f>
        <v>-8.5000000000000006E-4</v>
      </c>
      <c r="M26" t="s">
        <v>7</v>
      </c>
      <c r="N26">
        <f>AVERAGE(N25:N25)</f>
        <v>3.7199999999999997E-2</v>
      </c>
      <c r="O26">
        <f>AVERAGE(O25:O25)</f>
        <v>76.386036960985621</v>
      </c>
      <c r="P26">
        <f>N26-M25</f>
        <v>-1.1500000000000003E-2</v>
      </c>
      <c r="R26" t="s">
        <v>7</v>
      </c>
      <c r="S26">
        <f>AVERAGE(S25:S25)</f>
        <v>6.9900000000000004E-2</v>
      </c>
      <c r="T26">
        <f>AVERAGE(T25:T25)</f>
        <v>71.765913757700204</v>
      </c>
      <c r="U26">
        <f>S26-R25</f>
        <v>-2.7499999999999997E-2</v>
      </c>
    </row>
    <row r="27" spans="2:21" x14ac:dyDescent="0.25">
      <c r="C27" t="s">
        <v>8</v>
      </c>
      <c r="D27">
        <v>0</v>
      </c>
      <c r="E27">
        <v>0</v>
      </c>
      <c r="F27">
        <v>0</v>
      </c>
      <c r="H27" t="s">
        <v>8</v>
      </c>
      <c r="I27">
        <v>0</v>
      </c>
      <c r="J27">
        <v>0</v>
      </c>
      <c r="K27">
        <v>0</v>
      </c>
      <c r="M27" t="s">
        <v>8</v>
      </c>
      <c r="N27">
        <v>0</v>
      </c>
      <c r="O27">
        <v>0</v>
      </c>
      <c r="P27">
        <v>0</v>
      </c>
      <c r="R27" t="s">
        <v>8</v>
      </c>
      <c r="S27">
        <v>0</v>
      </c>
      <c r="T27">
        <v>0</v>
      </c>
      <c r="U27">
        <v>0</v>
      </c>
    </row>
    <row r="28" spans="2:21" x14ac:dyDescent="0.25">
      <c r="C28" s="1" t="s">
        <v>9</v>
      </c>
      <c r="D28" s="1">
        <f>D27/D26</f>
        <v>0</v>
      </c>
      <c r="E28" s="1">
        <f>E27/E26</f>
        <v>0</v>
      </c>
      <c r="H28" s="1" t="s">
        <v>9</v>
      </c>
      <c r="I28" s="1">
        <f>I27/I26</f>
        <v>0</v>
      </c>
      <c r="J28" s="1">
        <f>J27/J26</f>
        <v>0</v>
      </c>
      <c r="M28" s="1" t="s">
        <v>9</v>
      </c>
      <c r="N28" s="1">
        <f>N27/N26</f>
        <v>0</v>
      </c>
      <c r="O28" s="1">
        <f>O27/O26</f>
        <v>0</v>
      </c>
      <c r="R28" s="1" t="s">
        <v>9</v>
      </c>
      <c r="S28" s="1">
        <f>S27/S26</f>
        <v>0</v>
      </c>
      <c r="T28" s="1">
        <f>T27/T26</f>
        <v>0</v>
      </c>
    </row>
    <row r="29" spans="2:21" x14ac:dyDescent="0.25">
      <c r="C29" s="1" t="s">
        <v>10</v>
      </c>
      <c r="F29" s="1">
        <f>F26/D26</f>
        <v>-0.47058823529411747</v>
      </c>
      <c r="H29" s="1" t="s">
        <v>10</v>
      </c>
      <c r="K29" s="1">
        <f>K26/I26</f>
        <v>-9.5613048368953887E-2</v>
      </c>
      <c r="M29" s="1" t="s">
        <v>10</v>
      </c>
      <c r="P29" s="1">
        <f>P26/N26</f>
        <v>-0.30913978494623667</v>
      </c>
      <c r="R29" s="1" t="s">
        <v>10</v>
      </c>
      <c r="U29" s="1">
        <f>U26/S26</f>
        <v>-0.3934191702432045</v>
      </c>
    </row>
    <row r="30" spans="2:21" x14ac:dyDescent="0.25">
      <c r="C30" t="s">
        <v>11</v>
      </c>
      <c r="D30">
        <f>COUNT(D25:D25)-1</f>
        <v>0</v>
      </c>
      <c r="E30">
        <f>COUNT(E25:E25)-1</f>
        <v>0</v>
      </c>
      <c r="F30">
        <f>COUNT(F25:F25)-1</f>
        <v>0</v>
      </c>
      <c r="H30" t="s">
        <v>11</v>
      </c>
      <c r="I30">
        <f>COUNT(I25:I25)-1</f>
        <v>0</v>
      </c>
      <c r="J30">
        <f>COUNT(J25:J25)-1</f>
        <v>0</v>
      </c>
      <c r="K30">
        <f>COUNT(K25:K25)-1</f>
        <v>0</v>
      </c>
      <c r="M30" t="s">
        <v>11</v>
      </c>
      <c r="N30">
        <f>COUNT(N25:N25)-1</f>
        <v>0</v>
      </c>
      <c r="O30">
        <f>COUNT(O25:O25)-1</f>
        <v>0</v>
      </c>
      <c r="P30">
        <f>COUNT(P25:P25)-1</f>
        <v>0</v>
      </c>
      <c r="R30" t="s">
        <v>11</v>
      </c>
      <c r="S30">
        <f>COUNT(S25:S25)-1</f>
        <v>0</v>
      </c>
      <c r="T30">
        <f>COUNT(T25:T25)-1</f>
        <v>0</v>
      </c>
      <c r="U30">
        <f>COUNT(U25:U25)-1</f>
        <v>0</v>
      </c>
    </row>
    <row r="33" spans="1:21" ht="18" x14ac:dyDescent="0.35">
      <c r="C33" t="s">
        <v>14</v>
      </c>
      <c r="D33">
        <f>SQRT((D16*D13^2+D23*D20^2+D30*D27^2)/(SUM(D16,D23,D30)))</f>
        <v>1.9791412279066906E-4</v>
      </c>
      <c r="E33">
        <f>SQRT((E16*E13^2+E23*E20^2+E30*E27^2)/(SUM(E16,E23,E30)))</f>
        <v>6.0896653166359771</v>
      </c>
      <c r="F33">
        <f>SQRT((F16*F13^2+F23*F20^2+F30*F27^2)/(SUM(F16,F23,F30)))</f>
        <v>1.9791412279066906E-4</v>
      </c>
      <c r="I33">
        <f>SQRT((I16*I13^2+I23*I20^2+I30*I27^2)/(SUM(I16,I23,I30)))</f>
        <v>1.471417683732257E-3</v>
      </c>
      <c r="J33">
        <f>SQRT((J16*J13^2+J23*J20^2+J30*J27^2)/(SUM(J16,J23,J30)))</f>
        <v>15.106957738524168</v>
      </c>
      <c r="K33">
        <f>SQRT((K16*K13^2+K23*K20^2+K30*K27^2)/(SUM(K16,K23,K30)))</f>
        <v>1.471417683732257E-3</v>
      </c>
      <c r="N33">
        <f>SQRT((N16*N13^2+N23*N20^2+N30*N27^2)/(SUM(N16,N23,N30)))</f>
        <v>4.5614690616072361E-3</v>
      </c>
      <c r="O33">
        <f>SQRT((O16*O13^2+O23*O20^2+O30*O27^2)/(SUM(O16,O23,O30)))</f>
        <v>9.3664662456000283</v>
      </c>
      <c r="P33">
        <f>SQRT((P16*P13^2+P23*P20^2+P30*P27^2)/(SUM(P16,P23,P30)))</f>
        <v>4.5614690616072326E-3</v>
      </c>
      <c r="S33">
        <f>SQRT((S16*S13^2+S23*S20^2+S30*S27^2)/(SUM(S16,S23,S30)))</f>
        <v>2.7180875629751172E-3</v>
      </c>
      <c r="T33">
        <f>SQRT((T16*T13^2+T23*T20^2+T30*T27^2)/(SUM(T16,T23,T30)))</f>
        <v>2.7906443151695259</v>
      </c>
      <c r="U33">
        <f>SQRT((U16*U13^2+U23*U20^2+U30*U27^2)/(SUM(U16,U23,U30)))</f>
        <v>2.7180875629751172E-3</v>
      </c>
    </row>
    <row r="34" spans="1:21" ht="18" x14ac:dyDescent="0.35">
      <c r="C34" s="1" t="s">
        <v>15</v>
      </c>
      <c r="D34" s="1">
        <f>SQRT((D16*D14^2+D23*D21^2+D30*D28^2)/(SUM(D16,D23,D30)))</f>
        <v>5.6676438370752882E-2</v>
      </c>
      <c r="I34" s="1">
        <f>SQRT((I16*I14^2+I23*I21^2+I30*I28^2)/(SUM(I16,I23,I30)))</f>
        <v>0.2299808821088242</v>
      </c>
      <c r="N34" s="1">
        <f>SQRT((N16*N14^2+N23*N21^2+N30*N28^2)/(SUM(N16,N23,N30)))</f>
        <v>0.14174857245516581</v>
      </c>
      <c r="S34" s="1">
        <f>SQRT((S16*S14^2+S23*S21^2+S30*S28^2)/(SUM(S16,S23,S30)))</f>
        <v>4.1919919231571831E-2</v>
      </c>
    </row>
    <row r="35" spans="1:21" ht="18" x14ac:dyDescent="0.35">
      <c r="C35" s="1" t="s">
        <v>16</v>
      </c>
      <c r="F35" s="1">
        <f>SQRT(SUMSQ(F29,F22,F15)/3)</f>
        <v>0.27551515659851</v>
      </c>
      <c r="H35" s="1" t="s">
        <v>16</v>
      </c>
      <c r="K35" s="1">
        <f>SQRT(SUMSQ(K29,K22,K15)/3)</f>
        <v>0.315814714679995</v>
      </c>
      <c r="M35" s="1" t="s">
        <v>16</v>
      </c>
      <c r="P35" s="1">
        <f>SQRT(SUMSQ(P29,P22,P15)/3)</f>
        <v>0.34961246156112913</v>
      </c>
      <c r="R35" s="1" t="s">
        <v>16</v>
      </c>
      <c r="U35" s="1">
        <f>SQRT(SUMSQ(U29,U22,U15)/3)</f>
        <v>0.36889508481155897</v>
      </c>
    </row>
    <row r="37" spans="1:21" ht="18" x14ac:dyDescent="0.35">
      <c r="A37" t="s">
        <v>17</v>
      </c>
    </row>
    <row r="38" spans="1:21" x14ac:dyDescent="0.25">
      <c r="H38" s="2" t="s">
        <v>18</v>
      </c>
      <c r="I38" s="2"/>
      <c r="J38" s="2">
        <f>SQRT(SUMSQ(D34,I34,N34,S34)/3)</f>
        <v>0.16119694188931907</v>
      </c>
    </row>
    <row r="40" spans="1:21" x14ac:dyDescent="0.25">
      <c r="H40" s="3" t="s">
        <v>19</v>
      </c>
      <c r="I40" s="3"/>
      <c r="J40" s="3">
        <f>SQRT(SUMSQ(F35,K35,P35,U35)/3)</f>
        <v>0.38033318393257398</v>
      </c>
    </row>
    <row r="41" spans="1:21" x14ac:dyDescent="0.25">
      <c r="H41" s="3" t="s">
        <v>20</v>
      </c>
      <c r="I41" s="3"/>
      <c r="J41" s="3">
        <f>D57</f>
        <v>0</v>
      </c>
    </row>
    <row r="42" spans="1:21" x14ac:dyDescent="0.25">
      <c r="H42" s="3" t="s">
        <v>21</v>
      </c>
      <c r="I42" s="3"/>
      <c r="J42" s="3">
        <f>P44/P43</f>
        <v>2.1505376344086021E-3</v>
      </c>
      <c r="L42" t="s">
        <v>22</v>
      </c>
    </row>
    <row r="43" spans="1:21" x14ac:dyDescent="0.25">
      <c r="C43" t="s">
        <v>23</v>
      </c>
      <c r="D43" t="s">
        <v>24</v>
      </c>
      <c r="E43" t="s">
        <v>25</v>
      </c>
      <c r="F43" t="s">
        <v>26</v>
      </c>
      <c r="L43" t="s">
        <v>27</v>
      </c>
      <c r="P43" s="14">
        <f>9.3/1000</f>
        <v>9.300000000000001E-3</v>
      </c>
      <c r="Q43" t="s">
        <v>28</v>
      </c>
    </row>
    <row r="44" spans="1:21" ht="18" x14ac:dyDescent="0.35">
      <c r="B44" t="s">
        <v>29</v>
      </c>
      <c r="C44">
        <f>D33</f>
        <v>1.9791412279066906E-4</v>
      </c>
      <c r="D44">
        <f>I33</f>
        <v>1.471417683732257E-3</v>
      </c>
      <c r="E44">
        <f>N33</f>
        <v>4.5614690616072361E-3</v>
      </c>
      <c r="F44">
        <f>S33</f>
        <v>2.7180875629751172E-3</v>
      </c>
      <c r="H44" s="2" t="s">
        <v>30</v>
      </c>
      <c r="I44" s="2"/>
      <c r="J44" s="2">
        <f>SQRT(SUMSQ(J40:J42))</f>
        <v>0.38033926383218203</v>
      </c>
      <c r="L44" t="s">
        <v>31</v>
      </c>
      <c r="P44" s="15">
        <v>2.0000000000000002E-5</v>
      </c>
      <c r="Q44" s="15" t="s">
        <v>28</v>
      </c>
    </row>
    <row r="45" spans="1:21" ht="18" x14ac:dyDescent="0.35">
      <c r="B45" t="s">
        <v>32</v>
      </c>
      <c r="C45">
        <f>E33</f>
        <v>6.0896653166359771</v>
      </c>
      <c r="D45">
        <f>J33</f>
        <v>15.106957738524168</v>
      </c>
      <c r="E45">
        <f>O33</f>
        <v>9.3664662456000283</v>
      </c>
      <c r="F45">
        <f>T33</f>
        <v>2.7906443151695259</v>
      </c>
    </row>
    <row r="46" spans="1:21" ht="18" x14ac:dyDescent="0.35">
      <c r="B46" t="s">
        <v>33</v>
      </c>
      <c r="C46">
        <f>SQRT(SUMSQ(C44:C45))</f>
        <v>6.0896653198520809</v>
      </c>
      <c r="D46">
        <f>SQRT(SUMSQ(D44:D45))</f>
        <v>15.106957810182209</v>
      </c>
      <c r="E46">
        <f>SQRT(SUMSQ(E44:E45))</f>
        <v>9.3664673563176777</v>
      </c>
      <c r="F46">
        <f>SQRT(SUMSQ(F44:F45))</f>
        <v>2.7906456388778551</v>
      </c>
      <c r="H46" s="2" t="s">
        <v>34</v>
      </c>
      <c r="I46" s="2"/>
      <c r="J46" s="2">
        <f>SQRT(SUMSQ(J44,J38))</f>
        <v>0.41308886415258722</v>
      </c>
    </row>
    <row r="48" spans="1:21" ht="18" x14ac:dyDescent="0.35">
      <c r="A48" t="s">
        <v>35</v>
      </c>
      <c r="H48" s="4" t="s">
        <v>36</v>
      </c>
      <c r="I48" s="5"/>
      <c r="J48" s="5"/>
      <c r="K48" s="5"/>
      <c r="L48" s="5"/>
      <c r="M48" s="5"/>
      <c r="N48" s="5"/>
      <c r="O48" s="6"/>
    </row>
    <row r="49" spans="1:15" x14ac:dyDescent="0.25">
      <c r="H49" s="7"/>
      <c r="I49" s="8"/>
      <c r="J49" s="8"/>
      <c r="K49" s="8"/>
      <c r="L49" s="8"/>
      <c r="M49" s="8"/>
      <c r="N49" s="8"/>
      <c r="O49" s="9"/>
    </row>
    <row r="50" spans="1:15" x14ac:dyDescent="0.25">
      <c r="H50" s="7"/>
      <c r="I50" s="10" t="s">
        <v>4</v>
      </c>
      <c r="J50" s="10" t="s">
        <v>37</v>
      </c>
      <c r="K50" s="8"/>
      <c r="L50" s="8"/>
      <c r="M50" s="8"/>
      <c r="N50" s="8"/>
      <c r="O50" s="9"/>
    </row>
    <row r="51" spans="1:15" x14ac:dyDescent="0.25">
      <c r="H51" s="7"/>
      <c r="I51" s="16">
        <f>C7</f>
        <v>3.2499999999999999E-3</v>
      </c>
      <c r="J51" s="16">
        <f>I51*$J$46</f>
        <v>1.3425388084959084E-3</v>
      </c>
      <c r="K51" s="8"/>
      <c r="L51" s="8"/>
      <c r="M51" s="8"/>
      <c r="N51" s="8"/>
      <c r="O51" s="9"/>
    </row>
    <row r="52" spans="1:15" x14ac:dyDescent="0.25">
      <c r="H52" s="7"/>
      <c r="I52" s="16">
        <f>H7</f>
        <v>9.7400000000000004E-3</v>
      </c>
      <c r="J52" s="16">
        <f>I52*$J$46</f>
        <v>4.0234855368461997E-3</v>
      </c>
      <c r="K52" s="8"/>
      <c r="L52" s="8"/>
      <c r="M52" s="8"/>
      <c r="N52" s="8"/>
      <c r="O52" s="9"/>
    </row>
    <row r="53" spans="1:15" x14ac:dyDescent="0.25">
      <c r="C53" t="s">
        <v>23</v>
      </c>
      <c r="D53" t="s">
        <v>24</v>
      </c>
      <c r="E53" t="s">
        <v>25</v>
      </c>
      <c r="F53" t="s">
        <v>26</v>
      </c>
      <c r="H53" s="7"/>
      <c r="I53" s="16">
        <f>M7</f>
        <v>4.87E-2</v>
      </c>
      <c r="J53" s="16">
        <f>I53*$J$46</f>
        <v>2.0117427684230998E-2</v>
      </c>
      <c r="K53" s="8"/>
      <c r="L53" s="8"/>
      <c r="M53" s="8"/>
      <c r="N53" s="8"/>
      <c r="O53" s="9"/>
    </row>
    <row r="54" spans="1:15" ht="18" x14ac:dyDescent="0.35">
      <c r="B54" t="s">
        <v>38</v>
      </c>
      <c r="C54">
        <f>F33</f>
        <v>1.9791412279066906E-4</v>
      </c>
      <c r="D54">
        <f>K33</f>
        <v>1.471417683732257E-3</v>
      </c>
      <c r="E54">
        <f>P33</f>
        <v>4.5614690616072326E-3</v>
      </c>
      <c r="F54">
        <f>U33</f>
        <v>2.7180875629751172E-3</v>
      </c>
      <c r="H54" s="11"/>
      <c r="I54" s="17">
        <f>R7</f>
        <v>9.74E-2</v>
      </c>
      <c r="J54" s="17">
        <f>I54*$J$46</f>
        <v>4.0234855368461997E-2</v>
      </c>
      <c r="K54" s="12"/>
      <c r="L54" s="12"/>
      <c r="M54" s="12"/>
      <c r="N54" s="12"/>
      <c r="O54" s="13"/>
    </row>
    <row r="56" spans="1:15" x14ac:dyDescent="0.25">
      <c r="B56" t="s">
        <v>39</v>
      </c>
      <c r="D56">
        <v>100</v>
      </c>
      <c r="E56" t="s">
        <v>40</v>
      </c>
    </row>
    <row r="57" spans="1:15" ht="18" x14ac:dyDescent="0.35">
      <c r="B57" t="s">
        <v>41</v>
      </c>
      <c r="D57">
        <f>(100-D56)/2/SQRT(3)/100</f>
        <v>0</v>
      </c>
    </row>
    <row r="59" spans="1:15" ht="18" x14ac:dyDescent="0.35">
      <c r="B59" t="s">
        <v>42</v>
      </c>
      <c r="C59">
        <f>SQRT(SUMSQ($D$57,C54))</f>
        <v>1.9791412279066906E-4</v>
      </c>
      <c r="D59">
        <f>SQRT(SUMSQ($D$57,D54))</f>
        <v>1.471417683732257E-3</v>
      </c>
      <c r="E59">
        <f>SQRT(SUMSQ($D$57,E54))</f>
        <v>4.5614690616072326E-3</v>
      </c>
      <c r="F59">
        <f>SQRT(SUMSQ($D$57,F54))</f>
        <v>2.7180875629751172E-3</v>
      </c>
    </row>
    <row r="61" spans="1:15" ht="18" x14ac:dyDescent="0.35">
      <c r="A61" t="s">
        <v>43</v>
      </c>
    </row>
    <row r="63" spans="1:15" x14ac:dyDescent="0.25">
      <c r="C63" t="s">
        <v>23</v>
      </c>
      <c r="D63" t="s">
        <v>24</v>
      </c>
      <c r="E63" t="s">
        <v>25</v>
      </c>
      <c r="F63" t="s">
        <v>26</v>
      </c>
    </row>
    <row r="64" spans="1:15" ht="18" x14ac:dyDescent="0.35">
      <c r="B64" t="s">
        <v>44</v>
      </c>
      <c r="C64">
        <f>SQRT(SUMSQ(C46,C59))</f>
        <v>6.0896653230681848</v>
      </c>
      <c r="D64">
        <f>SQRT(SUMSQ(D46,D59))</f>
        <v>15.10695788184025</v>
      </c>
      <c r="E64">
        <f>SQRT(SUMSQ(E46,E59))</f>
        <v>9.3664684670351974</v>
      </c>
      <c r="F64">
        <f>SQRT(SUMSQ(F46,F59))</f>
        <v>2.7906469625855563</v>
      </c>
    </row>
    <row r="65" spans="2:6" x14ac:dyDescent="0.25">
      <c r="B65" t="s">
        <v>45</v>
      </c>
      <c r="C65">
        <f>2*C64</f>
        <v>12.17933064613637</v>
      </c>
      <c r="D65">
        <f>2*D64</f>
        <v>30.2139157636805</v>
      </c>
      <c r="E65">
        <f>2*E64</f>
        <v>18.732936934070395</v>
      </c>
      <c r="F65">
        <f>2*F64</f>
        <v>5.5812939251711127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>
              <from>
                <xdr:col>1</xdr:col>
                <xdr:colOff>228600</xdr:colOff>
                <xdr:row>49</xdr:row>
                <xdr:rowOff>152400</xdr:rowOff>
              </from>
              <to>
                <xdr:col>2</xdr:col>
                <xdr:colOff>476250</xdr:colOff>
                <xdr:row>51</xdr:row>
                <xdr:rowOff>114300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>
              <from>
                <xdr:col>1</xdr:col>
                <xdr:colOff>295275</xdr:colOff>
                <xdr:row>39</xdr:row>
                <xdr:rowOff>133350</xdr:rowOff>
              </from>
              <to>
                <xdr:col>2</xdr:col>
                <xdr:colOff>542925</xdr:colOff>
                <xdr:row>41</xdr:row>
                <xdr:rowOff>95250</xdr:rowOff>
              </to>
            </anchor>
          </objectPr>
        </oleObject>
      </mc:Choice>
      <mc:Fallback>
        <oleObject progId="Equation.3" shapeId="4099" r:id="rId8"/>
      </mc:Fallback>
    </mc:AlternateContent>
    <mc:AlternateContent xmlns:mc="http://schemas.openxmlformats.org/markup-compatibility/2006">
      <mc:Choice Requires="x14">
        <oleObject progId="Equation.3" shapeId="4100" r:id="rId10">
          <objectPr defaultSize="0" autoPict="0" r:id="rId11">
            <anchor moveWithCells="1" sizeWithCells="1">
              <from>
                <xdr:col>10</xdr:col>
                <xdr:colOff>666750</xdr:colOff>
                <xdr:row>38</xdr:row>
                <xdr:rowOff>38100</xdr:rowOff>
              </from>
              <to>
                <xdr:col>16</xdr:col>
                <xdr:colOff>695325</xdr:colOff>
                <xdr:row>40</xdr:row>
                <xdr:rowOff>171450</xdr:rowOff>
              </to>
            </anchor>
          </objectPr>
        </oleObject>
      </mc:Choice>
      <mc:Fallback>
        <oleObject progId="Equation.3" shapeId="4100" r:id="rId10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69"/>
  <sheetViews>
    <sheetView topLeftCell="A33" zoomScale="54" workbookViewId="0">
      <selection activeCell="L42" sqref="L42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6" spans="1:21" x14ac:dyDescent="0.25">
      <c r="F6" t="s">
        <v>1</v>
      </c>
      <c r="K6" t="s">
        <v>1</v>
      </c>
      <c r="P6" t="s">
        <v>1</v>
      </c>
      <c r="U6" t="s">
        <v>1</v>
      </c>
    </row>
    <row r="7" spans="1:21" x14ac:dyDescent="0.25">
      <c r="B7" t="s">
        <v>2</v>
      </c>
      <c r="C7" t="s">
        <v>3</v>
      </c>
      <c r="D7" t="s">
        <v>4</v>
      </c>
      <c r="E7" t="s">
        <v>5</v>
      </c>
      <c r="F7" t="s">
        <v>6</v>
      </c>
      <c r="H7" t="s">
        <v>3</v>
      </c>
      <c r="I7" t="s">
        <v>4</v>
      </c>
      <c r="J7" t="s">
        <v>5</v>
      </c>
      <c r="K7" t="s">
        <v>6</v>
      </c>
      <c r="M7" t="s">
        <v>3</v>
      </c>
      <c r="N7" t="s">
        <v>4</v>
      </c>
      <c r="O7" t="s">
        <v>5</v>
      </c>
      <c r="P7" t="s">
        <v>6</v>
      </c>
      <c r="R7" t="s">
        <v>3</v>
      </c>
      <c r="S7" t="s">
        <v>4</v>
      </c>
      <c r="T7" t="s">
        <v>5</v>
      </c>
      <c r="U7" t="s">
        <v>6</v>
      </c>
    </row>
    <row r="8" spans="1:21" x14ac:dyDescent="0.25">
      <c r="C8">
        <v>2.62</v>
      </c>
      <c r="D8">
        <v>3.18</v>
      </c>
      <c r="E8">
        <f>D8/C8*100</f>
        <v>121.37404580152671</v>
      </c>
      <c r="F8">
        <f>D8-C8</f>
        <v>0.56000000000000005</v>
      </c>
      <c r="H8">
        <v>7.79</v>
      </c>
      <c r="I8">
        <v>7.06</v>
      </c>
      <c r="J8">
        <f>I8/H8*100</f>
        <v>90.629011553273415</v>
      </c>
      <c r="K8">
        <f>I8-H8</f>
        <v>-0.73000000000000043</v>
      </c>
      <c r="M8">
        <v>39.270000000000003</v>
      </c>
      <c r="N8">
        <v>34.9</v>
      </c>
      <c r="O8">
        <f>N8/M8*100</f>
        <v>88.871912401324167</v>
      </c>
      <c r="P8">
        <f>N8-M8</f>
        <v>-4.3700000000000045</v>
      </c>
      <c r="R8">
        <v>77.900000000000006</v>
      </c>
      <c r="S8">
        <v>60.3</v>
      </c>
      <c r="T8">
        <f>S8/R8*100</f>
        <v>77.406931964056469</v>
      </c>
      <c r="U8">
        <f>S8-R8</f>
        <v>-17.600000000000009</v>
      </c>
    </row>
    <row r="9" spans="1:21" x14ac:dyDescent="0.25">
      <c r="C9">
        <v>2.62</v>
      </c>
      <c r="D9">
        <v>2.89</v>
      </c>
      <c r="E9">
        <f>D9/C9*100</f>
        <v>110.30534351145039</v>
      </c>
      <c r="F9">
        <f>D9-C9</f>
        <v>0.27</v>
      </c>
      <c r="H9">
        <v>7.79</v>
      </c>
      <c r="I9">
        <v>7.01</v>
      </c>
      <c r="J9">
        <f>I9/H9*100</f>
        <v>89.987163029525036</v>
      </c>
      <c r="K9">
        <f>I9-H9</f>
        <v>-0.78000000000000025</v>
      </c>
      <c r="M9">
        <v>39.270000000000003</v>
      </c>
      <c r="N9">
        <v>32</v>
      </c>
      <c r="O9">
        <f>N9/M9*100</f>
        <v>81.487140310669716</v>
      </c>
      <c r="P9">
        <f>N9-M9</f>
        <v>-7.2700000000000031</v>
      </c>
      <c r="R9">
        <v>77.900000000000006</v>
      </c>
      <c r="S9">
        <v>57.2</v>
      </c>
      <c r="T9">
        <f>S9/R9*100</f>
        <v>73.427471116816434</v>
      </c>
      <c r="U9">
        <f>S9-R9</f>
        <v>-20.700000000000003</v>
      </c>
    </row>
    <row r="10" spans="1:21" x14ac:dyDescent="0.25">
      <c r="C10">
        <v>2.62</v>
      </c>
      <c r="D10">
        <v>2.92</v>
      </c>
      <c r="E10">
        <f>D10/C10*100</f>
        <v>111.4503816793893</v>
      </c>
      <c r="F10">
        <f>D10-C10</f>
        <v>0.29999999999999982</v>
      </c>
      <c r="H10">
        <v>7.79</v>
      </c>
      <c r="I10">
        <v>6.77</v>
      </c>
      <c r="J10">
        <f>I10/H10*100</f>
        <v>86.906290115532727</v>
      </c>
      <c r="K10">
        <f>I10-H10</f>
        <v>-1.0200000000000005</v>
      </c>
      <c r="M10">
        <v>39.270000000000003</v>
      </c>
      <c r="N10">
        <v>30.3</v>
      </c>
      <c r="O10">
        <f>N10/M10*100</f>
        <v>77.158135981665382</v>
      </c>
      <c r="P10">
        <f>N10-M10</f>
        <v>-8.9700000000000024</v>
      </c>
      <c r="R10">
        <v>77.900000000000006</v>
      </c>
      <c r="S10">
        <v>59</v>
      </c>
      <c r="T10">
        <f>S10/R10*100</f>
        <v>75.738125802310648</v>
      </c>
      <c r="U10">
        <f>S10-R10</f>
        <v>-18.900000000000006</v>
      </c>
    </row>
    <row r="11" spans="1:21" x14ac:dyDescent="0.25">
      <c r="C11">
        <v>2.62</v>
      </c>
      <c r="D11">
        <v>2.63</v>
      </c>
      <c r="E11">
        <f>D11/C11*100</f>
        <v>100.38167938931298</v>
      </c>
      <c r="F11">
        <f>D11-C11</f>
        <v>9.9999999999997868E-3</v>
      </c>
      <c r="H11">
        <v>7.79</v>
      </c>
      <c r="I11">
        <v>6.52</v>
      </c>
      <c r="J11">
        <f>I11/H11*100</f>
        <v>83.697047496790759</v>
      </c>
      <c r="K11">
        <f>I11-H11</f>
        <v>-1.2700000000000005</v>
      </c>
      <c r="M11">
        <v>39.270000000000003</v>
      </c>
      <c r="N11">
        <v>27.1</v>
      </c>
      <c r="O11">
        <f>N11/M11*100</f>
        <v>69.009421950598409</v>
      </c>
      <c r="P11">
        <f>N11-M11</f>
        <v>-12.170000000000002</v>
      </c>
      <c r="R11">
        <v>77.900000000000006</v>
      </c>
      <c r="S11">
        <v>54.1</v>
      </c>
      <c r="T11">
        <f>S11/R11*100</f>
        <v>69.448010269576372</v>
      </c>
      <c r="U11">
        <f>S11-R11</f>
        <v>-23.800000000000004</v>
      </c>
    </row>
    <row r="12" spans="1:21" x14ac:dyDescent="0.25">
      <c r="C12">
        <v>2.62</v>
      </c>
      <c r="D12">
        <v>3</v>
      </c>
      <c r="E12">
        <f>D12/C12*100</f>
        <v>114.50381679389312</v>
      </c>
      <c r="F12">
        <f>D12-C12</f>
        <v>0.37999999999999989</v>
      </c>
      <c r="H12">
        <v>7.79</v>
      </c>
      <c r="I12">
        <v>6.47</v>
      </c>
      <c r="J12">
        <f>I12/H12*100</f>
        <v>83.055198973042351</v>
      </c>
      <c r="K12">
        <f>I12-H12</f>
        <v>-1.3200000000000003</v>
      </c>
      <c r="M12">
        <v>39.270000000000003</v>
      </c>
      <c r="N12">
        <v>30.6</v>
      </c>
      <c r="O12">
        <f>N12/M12*100</f>
        <v>77.922077922077918</v>
      </c>
      <c r="P12">
        <f>N12-M12</f>
        <v>-8.6700000000000017</v>
      </c>
      <c r="R12">
        <v>77.900000000000006</v>
      </c>
      <c r="S12">
        <v>66</v>
      </c>
      <c r="T12">
        <f>S12/R12*100</f>
        <v>84.724005134788186</v>
      </c>
      <c r="U12">
        <f>S12-R12</f>
        <v>-11.900000000000006</v>
      </c>
    </row>
    <row r="13" spans="1:21" x14ac:dyDescent="0.25">
      <c r="C13" t="s">
        <v>7</v>
      </c>
      <c r="D13">
        <f>AVERAGE(D8:D12)</f>
        <v>2.9240000000000004</v>
      </c>
      <c r="E13">
        <f>AVERAGE(E8:E12)</f>
        <v>111.6030534351145</v>
      </c>
      <c r="F13">
        <f>D13-C12</f>
        <v>0.30400000000000027</v>
      </c>
      <c r="H13" t="s">
        <v>7</v>
      </c>
      <c r="I13">
        <f>AVERAGE(I8:I12)</f>
        <v>6.766</v>
      </c>
      <c r="J13">
        <f>AVERAGE(J8:J12)</f>
        <v>86.854942233632869</v>
      </c>
      <c r="K13">
        <f>I13-H12</f>
        <v>-1.024</v>
      </c>
      <c r="M13" t="s">
        <v>7</v>
      </c>
      <c r="N13">
        <f>AVERAGE(N8:N12)</f>
        <v>30.98</v>
      </c>
      <c r="O13">
        <f>AVERAGE(O8:O12)</f>
        <v>78.88973771326711</v>
      </c>
      <c r="P13">
        <f>AVERAGE(P8:P12)</f>
        <v>-8.2900000000000027</v>
      </c>
      <c r="R13" t="s">
        <v>7</v>
      </c>
      <c r="S13">
        <f>AVERAGE(S8:S12)</f>
        <v>59.320000000000007</v>
      </c>
      <c r="T13">
        <f>AVERAGE(T8:T12)</f>
        <v>76.148908857509625</v>
      </c>
      <c r="U13">
        <f>AVERAGE(U8:U12)</f>
        <v>-18.580000000000005</v>
      </c>
    </row>
    <row r="14" spans="1:21" x14ac:dyDescent="0.25">
      <c r="C14" t="s">
        <v>8</v>
      </c>
      <c r="D14">
        <f>STDEV(D8:D12)</f>
        <v>0.19932385707686884</v>
      </c>
      <c r="E14">
        <f>STDEV(E8:E12)</f>
        <v>7.6077808044606332</v>
      </c>
      <c r="F14">
        <f>STDEV(F8:F12)</f>
        <v>0.19932385707686887</v>
      </c>
      <c r="H14" t="s">
        <v>8</v>
      </c>
      <c r="I14">
        <f>STDEV(I8:I12)</f>
        <v>0.27116415692344004</v>
      </c>
      <c r="J14">
        <f>STDEV(J8:J12)</f>
        <v>3.4809262762957638</v>
      </c>
      <c r="K14">
        <f>STDEV(K8:K12)</f>
        <v>0.2711641569234402</v>
      </c>
      <c r="M14" t="s">
        <v>8</v>
      </c>
      <c r="N14">
        <f>STDEV(N8:N12)</f>
        <v>2.8314307337457496</v>
      </c>
      <c r="O14">
        <f>STDEV(O8:O12)</f>
        <v>7.2101622962713341</v>
      </c>
      <c r="P14">
        <f>STDEV(P8:P12)</f>
        <v>2.8314307337457474</v>
      </c>
      <c r="R14" t="s">
        <v>8</v>
      </c>
      <c r="S14">
        <f>STDEV(S8:S12)</f>
        <v>4.3996590777013616</v>
      </c>
      <c r="T14">
        <f>STDEV(T8:T12)</f>
        <v>5.6478293680376916</v>
      </c>
      <c r="U14">
        <f>STDEV(U8:U12)</f>
        <v>4.3996590777013527</v>
      </c>
    </row>
    <row r="15" spans="1:21" x14ac:dyDescent="0.25">
      <c r="C15" s="1" t="s">
        <v>9</v>
      </c>
      <c r="D15" s="1">
        <f>D14/D13</f>
        <v>6.8168213774578934E-2</v>
      </c>
      <c r="E15" s="1">
        <f>E14/E13</f>
        <v>6.8168213774578865E-2</v>
      </c>
      <c r="H15" s="1" t="s">
        <v>9</v>
      </c>
      <c r="I15" s="1">
        <f>I14/I13</f>
        <v>4.0077469246739585E-2</v>
      </c>
      <c r="J15" s="1">
        <f>J14/J13</f>
        <v>4.0077469246739578E-2</v>
      </c>
      <c r="M15" s="1" t="s">
        <v>9</v>
      </c>
      <c r="N15" s="1">
        <f>N14/N13</f>
        <v>9.139544008217397E-2</v>
      </c>
      <c r="O15" s="1">
        <f>O14/O13</f>
        <v>9.1395440082174095E-2</v>
      </c>
      <c r="R15" s="1" t="s">
        <v>9</v>
      </c>
      <c r="S15" s="1">
        <f>S14/S13</f>
        <v>7.4168224506091729E-2</v>
      </c>
      <c r="T15" s="1">
        <f>T14/T13</f>
        <v>7.4168224506091743E-2</v>
      </c>
    </row>
    <row r="16" spans="1:21" x14ac:dyDescent="0.25">
      <c r="C16" s="1" t="s">
        <v>10</v>
      </c>
      <c r="F16" s="1">
        <f>F13/D13</f>
        <v>0.10396716826265398</v>
      </c>
      <c r="H16" s="1" t="s">
        <v>10</v>
      </c>
      <c r="K16" s="1">
        <f>K13/I13</f>
        <v>-0.15134496009459061</v>
      </c>
      <c r="M16" s="1" t="s">
        <v>10</v>
      </c>
      <c r="P16" s="1">
        <f>P13/N13</f>
        <v>-0.26759199483537777</v>
      </c>
      <c r="R16" s="1" t="s">
        <v>10</v>
      </c>
      <c r="U16" s="1">
        <f>U13/S13</f>
        <v>-0.31321645313553614</v>
      </c>
    </row>
    <row r="17" spans="2:21" x14ac:dyDescent="0.25">
      <c r="C17" t="s">
        <v>11</v>
      </c>
      <c r="D17">
        <f>COUNT(D8:D12)-1</f>
        <v>4</v>
      </c>
      <c r="E17">
        <f>COUNT(E8:E12)-1</f>
        <v>4</v>
      </c>
      <c r="F17">
        <f>COUNT(F8:F12)-1</f>
        <v>4</v>
      </c>
      <c r="H17" t="s">
        <v>11</v>
      </c>
      <c r="I17">
        <f>COUNT(I8:I12)-1</f>
        <v>4</v>
      </c>
      <c r="J17">
        <f>COUNT(J8:J12)-1</f>
        <v>4</v>
      </c>
      <c r="K17">
        <f>COUNT(K8:K12)-1</f>
        <v>4</v>
      </c>
      <c r="M17" t="s">
        <v>11</v>
      </c>
      <c r="N17">
        <f>COUNT(N8:N12)-1</f>
        <v>4</v>
      </c>
      <c r="O17">
        <f>COUNT(O8:O12)-1</f>
        <v>4</v>
      </c>
      <c r="P17">
        <f>COUNT(P8:P12)-1</f>
        <v>4</v>
      </c>
      <c r="R17" t="s">
        <v>11</v>
      </c>
      <c r="S17">
        <f>COUNT(S8:S12)-1</f>
        <v>4</v>
      </c>
      <c r="T17">
        <f>COUNT(T8:T12)-1</f>
        <v>4</v>
      </c>
      <c r="U17">
        <f>COUNT(U8:U12)-1</f>
        <v>4</v>
      </c>
    </row>
    <row r="19" spans="2:21" x14ac:dyDescent="0.25">
      <c r="B19" t="s">
        <v>12</v>
      </c>
      <c r="C19">
        <f>C10</f>
        <v>2.62</v>
      </c>
      <c r="D19">
        <v>3.14</v>
      </c>
      <c r="E19">
        <f>D19/C19*100</f>
        <v>119.84732824427482</v>
      </c>
      <c r="F19">
        <f>D19-C19</f>
        <v>0.52</v>
      </c>
      <c r="H19">
        <f>H9</f>
        <v>7.79</v>
      </c>
      <c r="I19">
        <v>6.6</v>
      </c>
      <c r="J19">
        <f>I19/H19*100</f>
        <v>84.724005134788186</v>
      </c>
      <c r="K19">
        <f>I19-H19</f>
        <v>-1.1900000000000004</v>
      </c>
      <c r="M19">
        <f>M9</f>
        <v>39.270000000000003</v>
      </c>
      <c r="N19">
        <v>29.5</v>
      </c>
      <c r="O19">
        <f>N19/M19*100</f>
        <v>75.120957473898642</v>
      </c>
      <c r="P19">
        <f>N19-M19</f>
        <v>-9.7700000000000031</v>
      </c>
      <c r="R19">
        <f>R10</f>
        <v>77.900000000000006</v>
      </c>
      <c r="S19">
        <v>60.5</v>
      </c>
      <c r="T19">
        <f>S19/R19*100</f>
        <v>77.663671373555829</v>
      </c>
      <c r="U19">
        <f>S19-R19</f>
        <v>-17.400000000000006</v>
      </c>
    </row>
    <row r="20" spans="2:21" x14ac:dyDescent="0.25">
      <c r="C20" t="s">
        <v>7</v>
      </c>
      <c r="D20">
        <f>AVERAGE(D19:D19)</f>
        <v>3.14</v>
      </c>
      <c r="E20">
        <f>AVERAGE(E19:E19)</f>
        <v>119.84732824427482</v>
      </c>
      <c r="F20">
        <f>D20-C19</f>
        <v>0.52</v>
      </c>
      <c r="H20" t="s">
        <v>7</v>
      </c>
      <c r="I20">
        <f>AVERAGE(I19:I19)</f>
        <v>6.6</v>
      </c>
      <c r="J20">
        <f>AVERAGE(J19:J19)</f>
        <v>84.724005134788186</v>
      </c>
      <c r="K20">
        <f>I20-H19</f>
        <v>-1.1900000000000004</v>
      </c>
      <c r="M20" t="s">
        <v>7</v>
      </c>
      <c r="N20">
        <f>AVERAGE(N19:N19)</f>
        <v>29.5</v>
      </c>
      <c r="O20">
        <f>AVERAGE(O19:O19)</f>
        <v>75.120957473898642</v>
      </c>
      <c r="P20">
        <f>N20-M19</f>
        <v>-9.7700000000000031</v>
      </c>
      <c r="R20" t="s">
        <v>7</v>
      </c>
      <c r="S20">
        <f>AVERAGE(S19:S19)</f>
        <v>60.5</v>
      </c>
      <c r="T20">
        <f>AVERAGE(T19:T19)</f>
        <v>77.663671373555829</v>
      </c>
      <c r="U20">
        <f>S20-R19</f>
        <v>-17.400000000000006</v>
      </c>
    </row>
    <row r="21" spans="2:21" x14ac:dyDescent="0.25">
      <c r="C21" t="s">
        <v>8</v>
      </c>
      <c r="D21">
        <v>0</v>
      </c>
      <c r="E21">
        <v>0</v>
      </c>
      <c r="F21">
        <v>0</v>
      </c>
      <c r="H21" t="s">
        <v>8</v>
      </c>
      <c r="I21">
        <v>0</v>
      </c>
      <c r="J21">
        <v>0</v>
      </c>
      <c r="K21">
        <v>0</v>
      </c>
      <c r="M21" t="s">
        <v>8</v>
      </c>
      <c r="N21">
        <v>0</v>
      </c>
      <c r="O21">
        <v>0</v>
      </c>
      <c r="P21">
        <v>0</v>
      </c>
      <c r="R21" t="s">
        <v>8</v>
      </c>
      <c r="S21">
        <v>0</v>
      </c>
      <c r="T21">
        <v>0</v>
      </c>
      <c r="U21">
        <v>0</v>
      </c>
    </row>
    <row r="22" spans="2:21" x14ac:dyDescent="0.25">
      <c r="C22" s="1" t="s">
        <v>9</v>
      </c>
      <c r="D22" s="1">
        <f>D21/D20</f>
        <v>0</v>
      </c>
      <c r="E22" s="1">
        <f>E21/E20</f>
        <v>0</v>
      </c>
      <c r="H22" s="1" t="s">
        <v>9</v>
      </c>
      <c r="I22" s="1">
        <f>I21/I20</f>
        <v>0</v>
      </c>
      <c r="J22" s="1">
        <f>J21/J20</f>
        <v>0</v>
      </c>
      <c r="M22" s="1" t="s">
        <v>9</v>
      </c>
      <c r="N22" s="1">
        <f>N21/N20</f>
        <v>0</v>
      </c>
      <c r="O22" s="1">
        <f>O21/O20</f>
        <v>0</v>
      </c>
      <c r="R22" s="1" t="s">
        <v>9</v>
      </c>
      <c r="S22" s="1">
        <f>S21/S20</f>
        <v>0</v>
      </c>
      <c r="T22" s="1">
        <f>T21/T20</f>
        <v>0</v>
      </c>
    </row>
    <row r="23" spans="2:21" x14ac:dyDescent="0.25">
      <c r="C23" s="1" t="s">
        <v>10</v>
      </c>
      <c r="F23" s="1">
        <f>F20/D20</f>
        <v>0.16560509554140126</v>
      </c>
      <c r="H23" s="1" t="s">
        <v>10</v>
      </c>
      <c r="K23" s="1">
        <f>K20/I20</f>
        <v>-0.18030303030303038</v>
      </c>
      <c r="M23" s="1" t="s">
        <v>10</v>
      </c>
      <c r="P23" s="1">
        <f>P20/N20</f>
        <v>-0.33118644067796621</v>
      </c>
      <c r="R23" s="1" t="s">
        <v>10</v>
      </c>
      <c r="U23" s="1">
        <f>U20/S20</f>
        <v>-0.28760330578512405</v>
      </c>
    </row>
    <row r="24" spans="2:21" x14ac:dyDescent="0.25">
      <c r="C24" t="s">
        <v>11</v>
      </c>
      <c r="D24">
        <f>COUNT(D19:D19)-1</f>
        <v>0</v>
      </c>
      <c r="E24">
        <f>COUNT(E19:E19)-1</f>
        <v>0</v>
      </c>
      <c r="F24">
        <f>COUNT(F19:F19)-1</f>
        <v>0</v>
      </c>
      <c r="H24" t="s">
        <v>11</v>
      </c>
      <c r="I24">
        <f>COUNT(I19:I19)-1</f>
        <v>0</v>
      </c>
      <c r="J24">
        <f>COUNT(J19:J19)-1</f>
        <v>0</v>
      </c>
      <c r="K24">
        <f>COUNT(K19:K19)-1</f>
        <v>0</v>
      </c>
      <c r="M24" t="s">
        <v>11</v>
      </c>
      <c r="N24">
        <f>COUNT(N19:N19)-1</f>
        <v>0</v>
      </c>
      <c r="O24">
        <f>COUNT(O19:O19)-1</f>
        <v>0</v>
      </c>
      <c r="P24">
        <f>COUNT(P19:P19)-1</f>
        <v>0</v>
      </c>
      <c r="R24" t="s">
        <v>11</v>
      </c>
      <c r="S24">
        <f>COUNT(S19:S19)-1</f>
        <v>0</v>
      </c>
      <c r="T24">
        <f>COUNT(T19:T19)-1</f>
        <v>0</v>
      </c>
      <c r="U24">
        <f>COUNT(U19:U19)-1</f>
        <v>0</v>
      </c>
    </row>
    <row r="26" spans="2:21" x14ac:dyDescent="0.25">
      <c r="B26" t="s">
        <v>13</v>
      </c>
      <c r="C26">
        <f>C19</f>
        <v>2.62</v>
      </c>
      <c r="D26">
        <v>2.12</v>
      </c>
      <c r="E26">
        <f>D26/C26*100</f>
        <v>80.916030534351151</v>
      </c>
      <c r="F26">
        <f>D26-C26</f>
        <v>-0.5</v>
      </c>
      <c r="H26">
        <f>H12</f>
        <v>7.79</v>
      </c>
      <c r="I26">
        <v>6.09</v>
      </c>
      <c r="J26">
        <f>I26/H26*100</f>
        <v>78.177150192554564</v>
      </c>
      <c r="K26">
        <f>I26-H26</f>
        <v>-1.7000000000000002</v>
      </c>
      <c r="M26">
        <f>M10</f>
        <v>39.270000000000003</v>
      </c>
      <c r="N26">
        <v>30.4</v>
      </c>
      <c r="O26">
        <f>N26/M26*100</f>
        <v>77.412783295136222</v>
      </c>
      <c r="P26">
        <f>N26-M26</f>
        <v>-8.8700000000000045</v>
      </c>
      <c r="R26">
        <f>R11</f>
        <v>77.900000000000006</v>
      </c>
      <c r="S26">
        <v>59.9</v>
      </c>
      <c r="T26">
        <f>S26/R26*100</f>
        <v>76.893453145057748</v>
      </c>
      <c r="U26">
        <f>S26-R26</f>
        <v>-18.000000000000007</v>
      </c>
    </row>
    <row r="27" spans="2:21" x14ac:dyDescent="0.25">
      <c r="C27" t="s">
        <v>7</v>
      </c>
      <c r="D27">
        <f>AVERAGE(D26:D26)</f>
        <v>2.12</v>
      </c>
      <c r="E27">
        <f>AVERAGE(E26:E26)</f>
        <v>80.916030534351151</v>
      </c>
      <c r="F27">
        <f>D27-C26</f>
        <v>-0.5</v>
      </c>
      <c r="H27" t="s">
        <v>7</v>
      </c>
      <c r="I27">
        <f>AVERAGE(I26:I26)</f>
        <v>6.09</v>
      </c>
      <c r="J27">
        <f>AVERAGE(J26:J26)</f>
        <v>78.177150192554564</v>
      </c>
      <c r="K27">
        <f>I27-H26</f>
        <v>-1.7000000000000002</v>
      </c>
      <c r="M27" t="s">
        <v>7</v>
      </c>
      <c r="N27">
        <f>AVERAGE(N26:N26)</f>
        <v>30.4</v>
      </c>
      <c r="O27">
        <f>AVERAGE(O26:O26)</f>
        <v>77.412783295136222</v>
      </c>
      <c r="P27">
        <f>N27-M26</f>
        <v>-8.8700000000000045</v>
      </c>
      <c r="R27" t="s">
        <v>7</v>
      </c>
      <c r="S27">
        <f>AVERAGE(S26:S26)</f>
        <v>59.9</v>
      </c>
      <c r="T27">
        <f>AVERAGE(T26:T26)</f>
        <v>76.893453145057748</v>
      </c>
      <c r="U27">
        <f>S27-R26</f>
        <v>-18.000000000000007</v>
      </c>
    </row>
    <row r="28" spans="2:21" x14ac:dyDescent="0.25">
      <c r="C28" t="s">
        <v>8</v>
      </c>
      <c r="D28">
        <v>0</v>
      </c>
      <c r="E28">
        <v>0</v>
      </c>
      <c r="F28">
        <v>0</v>
      </c>
      <c r="H28" t="s">
        <v>8</v>
      </c>
      <c r="I28">
        <v>0</v>
      </c>
      <c r="J28">
        <v>0</v>
      </c>
      <c r="K28">
        <v>0</v>
      </c>
      <c r="M28" t="s">
        <v>8</v>
      </c>
      <c r="N28">
        <v>0</v>
      </c>
      <c r="O28">
        <v>0</v>
      </c>
      <c r="P28">
        <v>0</v>
      </c>
      <c r="R28" t="s">
        <v>8</v>
      </c>
      <c r="S28">
        <v>0</v>
      </c>
      <c r="T28">
        <v>0</v>
      </c>
      <c r="U28">
        <v>0</v>
      </c>
    </row>
    <row r="29" spans="2:21" x14ac:dyDescent="0.25">
      <c r="C29" s="1" t="s">
        <v>9</v>
      </c>
      <c r="D29" s="1">
        <f>D28/D27</f>
        <v>0</v>
      </c>
      <c r="E29" s="1">
        <f>E28/E27</f>
        <v>0</v>
      </c>
      <c r="H29" s="1" t="s">
        <v>9</v>
      </c>
      <c r="I29" s="1">
        <f>I28/I27</f>
        <v>0</v>
      </c>
      <c r="J29" s="1">
        <f>J28/J27</f>
        <v>0</v>
      </c>
      <c r="M29" s="1" t="s">
        <v>9</v>
      </c>
      <c r="N29" s="1">
        <f>N28/N27</f>
        <v>0</v>
      </c>
      <c r="O29" s="1">
        <f>O28/O27</f>
        <v>0</v>
      </c>
      <c r="R29" s="1" t="s">
        <v>9</v>
      </c>
      <c r="S29" s="1">
        <f>S28/S27</f>
        <v>0</v>
      </c>
      <c r="T29" s="1">
        <f>T28/T27</f>
        <v>0</v>
      </c>
    </row>
    <row r="30" spans="2:21" x14ac:dyDescent="0.25">
      <c r="C30" s="1" t="s">
        <v>10</v>
      </c>
      <c r="F30" s="1">
        <f>F27/D27</f>
        <v>-0.23584905660377356</v>
      </c>
      <c r="H30" s="1" t="s">
        <v>10</v>
      </c>
      <c r="K30" s="1">
        <f>K27/I27</f>
        <v>-0.27914614121510678</v>
      </c>
      <c r="M30" s="1" t="s">
        <v>10</v>
      </c>
      <c r="P30" s="1">
        <f>P27/N27</f>
        <v>-0.29177631578947383</v>
      </c>
      <c r="R30" s="1" t="s">
        <v>10</v>
      </c>
      <c r="U30" s="1">
        <f>U27/S27</f>
        <v>-0.30050083472454103</v>
      </c>
    </row>
    <row r="31" spans="2:21" x14ac:dyDescent="0.25">
      <c r="C31" t="s">
        <v>11</v>
      </c>
      <c r="D31">
        <f>COUNT(D26:D26)-1</f>
        <v>0</v>
      </c>
      <c r="E31">
        <f>COUNT(E26:E26)-1</f>
        <v>0</v>
      </c>
      <c r="F31">
        <f>COUNT(F26:F26)-1</f>
        <v>0</v>
      </c>
      <c r="H31" t="s">
        <v>11</v>
      </c>
      <c r="I31">
        <f>COUNT(I26:I26)-1</f>
        <v>0</v>
      </c>
      <c r="J31">
        <f>COUNT(J26:J26)-1</f>
        <v>0</v>
      </c>
      <c r="K31">
        <f>COUNT(K26:K26)-1</f>
        <v>0</v>
      </c>
      <c r="M31" t="s">
        <v>11</v>
      </c>
      <c r="N31">
        <f>COUNT(N26:N26)-1</f>
        <v>0</v>
      </c>
      <c r="O31">
        <f>COUNT(O26:O26)-1</f>
        <v>0</v>
      </c>
      <c r="P31">
        <f>COUNT(P26:P26)-1</f>
        <v>0</v>
      </c>
      <c r="R31" t="s">
        <v>11</v>
      </c>
      <c r="S31">
        <f>COUNT(S26:S26)-1</f>
        <v>0</v>
      </c>
      <c r="T31">
        <f>COUNT(T26:T26)-1</f>
        <v>0</v>
      </c>
      <c r="U31">
        <f>COUNT(U26:U26)-1</f>
        <v>0</v>
      </c>
    </row>
    <row r="34" spans="1:21" ht="18" x14ac:dyDescent="0.35">
      <c r="C34" t="s">
        <v>14</v>
      </c>
      <c r="D34">
        <f>SQRT((D17*D14^2+D24*D21^2+D31*D28^2)/(SUM(D17,D24,D31)))</f>
        <v>0.19932385707686884</v>
      </c>
      <c r="E34">
        <f>SQRT((E17*E14^2+E24*E21^2+E31*E28^2)/(SUM(E17,E24,E31)))</f>
        <v>7.6077808044606332</v>
      </c>
      <c r="F34">
        <f>SQRT((F17*F14^2+F24*F21^2+F31*F28^2)/(SUM(F17,F24,F31)))</f>
        <v>0.19932385707686887</v>
      </c>
      <c r="I34">
        <f>SQRT((I17*I14^2+I24*I21^2+I31*I28^2)/(SUM(I17,I24,I31)))</f>
        <v>0.27116415692344004</v>
      </c>
      <c r="J34">
        <f>SQRT((J17*J14^2+J24*J21^2+J31*J28^2)/(SUM(J17,J24,J31)))</f>
        <v>3.4809262762957638</v>
      </c>
      <c r="K34">
        <f>SQRT((K17*K14^2+K24*K21^2+K31*K28^2)/(SUM(K17,K24,K31)))</f>
        <v>0.2711641569234402</v>
      </c>
      <c r="N34">
        <f>SQRT((N17*N14^2+N24*N21^2+N31*N28^2)/(SUM(N17,N24,N31)))</f>
        <v>2.8314307337457496</v>
      </c>
      <c r="O34">
        <f>SQRT((O17*O14^2+O24*O21^2+O31*O28^2)/(SUM(O17,O24,O31)))</f>
        <v>7.2101622962713341</v>
      </c>
      <c r="P34">
        <f>SQRT((P17*P14^2+P24*P21^2+P31*P28^2)/(SUM(P17,P24,P31)))</f>
        <v>2.8314307337457474</v>
      </c>
      <c r="S34">
        <f>SQRT((S17*S14^2+S24*S21^2+S31*S28^2)/(SUM(S17,S24,S31)))</f>
        <v>4.3996590777013616</v>
      </c>
      <c r="T34">
        <f>SQRT((T17*T14^2+T24*T21^2+T31*T28^2)/(SUM(T17,T24,T31)))</f>
        <v>5.6478293680376916</v>
      </c>
      <c r="U34">
        <f>SQRT((U17*U14^2+U24*U21^2+U31*U28^2)/(SUM(U17,U24,U31)))</f>
        <v>4.3996590777013527</v>
      </c>
    </row>
    <row r="35" spans="1:21" ht="18" x14ac:dyDescent="0.35">
      <c r="C35" s="1" t="s">
        <v>15</v>
      </c>
      <c r="D35" s="1">
        <f>SQRT((D17*D15^2+D24*D22^2+D31*D29^2)/(SUM(D17,D24,D31)))</f>
        <v>6.8168213774578934E-2</v>
      </c>
      <c r="I35" s="1">
        <f>SQRT((I17*I15^2+I24*I22^2+I31*I29^2)/(SUM(I17,I24,I31)))</f>
        <v>4.0077469246739585E-2</v>
      </c>
      <c r="N35" s="1">
        <f>SQRT((N17*N15^2+N24*N22^2+N31*N29^2)/(SUM(N17,N24,N31)))</f>
        <v>9.139544008217397E-2</v>
      </c>
      <c r="S35" s="1">
        <f>SQRT((S17*S15^2+S24*S22^2+S31*S29^2)/(SUM(S17,S24,S31)))</f>
        <v>7.4168224506091729E-2</v>
      </c>
    </row>
    <row r="36" spans="1:21" ht="18" x14ac:dyDescent="0.35">
      <c r="C36" s="1" t="s">
        <v>16</v>
      </c>
      <c r="F36" s="1">
        <f>SQRT(SUMSQ(F30,F23,F16)/3)</f>
        <v>0.1768794290345089</v>
      </c>
      <c r="H36" s="1" t="s">
        <v>16</v>
      </c>
      <c r="K36" s="1">
        <f>SQRT(SUMSQ(K30,K23,K16)/3)</f>
        <v>0.21082144723104199</v>
      </c>
      <c r="M36" s="1" t="s">
        <v>16</v>
      </c>
      <c r="P36" s="1">
        <f>SQRT(SUMSQ(P30,P23,P16)/3)</f>
        <v>0.29800634928616065</v>
      </c>
      <c r="R36" s="1" t="s">
        <v>16</v>
      </c>
      <c r="U36" s="1">
        <f>SQRT(SUMSQ(U30,U23,U16)/3)</f>
        <v>0.30062211034424541</v>
      </c>
    </row>
    <row r="40" spans="1:21" ht="18" x14ac:dyDescent="0.35">
      <c r="A40" t="s">
        <v>17</v>
      </c>
    </row>
    <row r="42" spans="1:21" x14ac:dyDescent="0.25">
      <c r="H42" s="2" t="s">
        <v>18</v>
      </c>
      <c r="I42" s="2"/>
      <c r="J42" s="2">
        <f>SQRT(SUMSQ(D35,I35,N35,S35)/3)</f>
        <v>8.1868107149325506E-2</v>
      </c>
    </row>
    <row r="44" spans="1:21" x14ac:dyDescent="0.25">
      <c r="H44" s="3" t="s">
        <v>19</v>
      </c>
      <c r="I44" s="3"/>
      <c r="J44" s="3">
        <f>SQRT(SUMSQ(F36,K36,P36,U36)/3)</f>
        <v>0.29149811461417591</v>
      </c>
    </row>
    <row r="45" spans="1:21" x14ac:dyDescent="0.25">
      <c r="H45" s="3" t="s">
        <v>20</v>
      </c>
      <c r="I45" s="3"/>
      <c r="J45" s="3">
        <f>D61</f>
        <v>8.6602540378443046E-4</v>
      </c>
    </row>
    <row r="46" spans="1:21" x14ac:dyDescent="0.25">
      <c r="H46" s="3" t="s">
        <v>21</v>
      </c>
      <c r="I46" s="3"/>
      <c r="J46" s="3">
        <f>P48/P47</f>
        <v>2.040816326530612E-3</v>
      </c>
      <c r="L46" t="s">
        <v>22</v>
      </c>
    </row>
    <row r="47" spans="1:21" x14ac:dyDescent="0.25">
      <c r="C47" t="s">
        <v>23</v>
      </c>
      <c r="D47" t="s">
        <v>24</v>
      </c>
      <c r="E47" t="s">
        <v>25</v>
      </c>
      <c r="F47" t="s">
        <v>26</v>
      </c>
      <c r="L47" t="s">
        <v>27</v>
      </c>
      <c r="P47" s="14">
        <f>9.8/1000</f>
        <v>9.8000000000000014E-3</v>
      </c>
      <c r="Q47" t="s">
        <v>28</v>
      </c>
    </row>
    <row r="48" spans="1:21" ht="18" x14ac:dyDescent="0.35">
      <c r="B48" t="s">
        <v>29</v>
      </c>
      <c r="C48">
        <f>D34</f>
        <v>0.19932385707686884</v>
      </c>
      <c r="D48">
        <f>I34</f>
        <v>0.27116415692344004</v>
      </c>
      <c r="E48">
        <f>N34</f>
        <v>2.8314307337457496</v>
      </c>
      <c r="F48">
        <f>S34</f>
        <v>4.3996590777013616</v>
      </c>
      <c r="H48" s="2" t="s">
        <v>30</v>
      </c>
      <c r="I48" s="2"/>
      <c r="J48" s="2">
        <f>SQRT(SUMSQ(J44:J46))</f>
        <v>0.29150654496065415</v>
      </c>
      <c r="L48" t="s">
        <v>31</v>
      </c>
      <c r="P48" s="15">
        <v>2.0000000000000002E-5</v>
      </c>
      <c r="Q48" s="15" t="s">
        <v>28</v>
      </c>
    </row>
    <row r="49" spans="1:15" ht="18" x14ac:dyDescent="0.35">
      <c r="B49" t="s">
        <v>32</v>
      </c>
      <c r="C49">
        <f>E34</f>
        <v>7.6077808044606332</v>
      </c>
      <c r="D49">
        <f>J34</f>
        <v>3.4809262762957638</v>
      </c>
      <c r="E49">
        <f>O34</f>
        <v>7.2101622962713341</v>
      </c>
      <c r="F49">
        <f>T34</f>
        <v>5.6478293680376916</v>
      </c>
    </row>
    <row r="50" spans="1:15" ht="18" x14ac:dyDescent="0.35">
      <c r="B50" t="s">
        <v>33</v>
      </c>
      <c r="C50">
        <f>SQRT(SUMSQ(C48:C49))</f>
        <v>7.6103914990439012</v>
      </c>
      <c r="D50">
        <f>SQRT(SUMSQ(D48:D49))</f>
        <v>3.4914721452427901</v>
      </c>
      <c r="E50">
        <f>SQRT(SUMSQ(E48:E49))</f>
        <v>7.7461887621315242</v>
      </c>
      <c r="F50">
        <f>SQRT(SUMSQ(F48:F49))</f>
        <v>7.1592581019592405</v>
      </c>
      <c r="H50" s="2" t="s">
        <v>34</v>
      </c>
      <c r="I50" s="2"/>
      <c r="J50" s="2">
        <f>SQRT(SUMSQ(J48,J42))</f>
        <v>0.30278449881576058</v>
      </c>
    </row>
    <row r="52" spans="1:15" ht="18" x14ac:dyDescent="0.35">
      <c r="A52" t="s">
        <v>35</v>
      </c>
      <c r="H52" s="4" t="s">
        <v>36</v>
      </c>
      <c r="I52" s="5"/>
      <c r="J52" s="5"/>
      <c r="K52" s="5"/>
      <c r="L52" s="5"/>
      <c r="M52" s="5"/>
      <c r="N52" s="5"/>
      <c r="O52" s="6"/>
    </row>
    <row r="53" spans="1:15" x14ac:dyDescent="0.25">
      <c r="H53" s="7"/>
      <c r="I53" s="8"/>
      <c r="J53" s="8"/>
      <c r="K53" s="8"/>
      <c r="L53" s="8"/>
      <c r="M53" s="8"/>
      <c r="N53" s="8"/>
      <c r="O53" s="9"/>
    </row>
    <row r="54" spans="1:15" x14ac:dyDescent="0.25">
      <c r="H54" s="7"/>
      <c r="I54" s="10" t="s">
        <v>4</v>
      </c>
      <c r="J54" s="10" t="s">
        <v>37</v>
      </c>
      <c r="K54" s="8"/>
      <c r="L54" s="8"/>
      <c r="M54" s="8"/>
      <c r="N54" s="8"/>
      <c r="O54" s="9"/>
    </row>
    <row r="55" spans="1:15" x14ac:dyDescent="0.25">
      <c r="H55" s="7"/>
      <c r="I55" s="16">
        <f>C8</f>
        <v>2.62</v>
      </c>
      <c r="J55" s="16">
        <f>I55*$J$50</f>
        <v>0.79329538689729273</v>
      </c>
      <c r="K55" s="8"/>
      <c r="L55" s="8"/>
      <c r="M55" s="8"/>
      <c r="N55" s="8"/>
      <c r="O55" s="9"/>
    </row>
    <row r="56" spans="1:15" x14ac:dyDescent="0.25">
      <c r="H56" s="7"/>
      <c r="I56" s="16">
        <f>H8</f>
        <v>7.79</v>
      </c>
      <c r="J56" s="16">
        <f>I56*$J$50</f>
        <v>2.3586912457747751</v>
      </c>
      <c r="K56" s="8"/>
      <c r="L56" s="8"/>
      <c r="M56" s="8"/>
      <c r="N56" s="8"/>
      <c r="O56" s="9"/>
    </row>
    <row r="57" spans="1:15" x14ac:dyDescent="0.25">
      <c r="C57" t="s">
        <v>23</v>
      </c>
      <c r="D57" t="s">
        <v>24</v>
      </c>
      <c r="E57" t="s">
        <v>25</v>
      </c>
      <c r="F57" t="s">
        <v>26</v>
      </c>
      <c r="H57" s="7"/>
      <c r="I57" s="16">
        <f>M8</f>
        <v>39.270000000000003</v>
      </c>
      <c r="J57" s="16">
        <f>I57*$J$50</f>
        <v>11.890347268494919</v>
      </c>
      <c r="K57" s="8"/>
      <c r="L57" s="8"/>
      <c r="M57" s="8"/>
      <c r="N57" s="8"/>
      <c r="O57" s="9"/>
    </row>
    <row r="58" spans="1:15" ht="18" x14ac:dyDescent="0.35">
      <c r="B58" t="s">
        <v>38</v>
      </c>
      <c r="C58">
        <f>F34</f>
        <v>0.19932385707686887</v>
      </c>
      <c r="D58">
        <f>K34</f>
        <v>0.2711641569234402</v>
      </c>
      <c r="E58">
        <f>P34</f>
        <v>2.8314307337457474</v>
      </c>
      <c r="F58">
        <f>U34</f>
        <v>4.3996590777013527</v>
      </c>
      <c r="H58" s="11"/>
      <c r="I58" s="17">
        <f>R8</f>
        <v>77.900000000000006</v>
      </c>
      <c r="J58" s="17">
        <f>I58*$J$50</f>
        <v>23.586912457747751</v>
      </c>
      <c r="K58" s="12"/>
      <c r="L58" s="12"/>
      <c r="M58" s="12"/>
      <c r="N58" s="12"/>
      <c r="O58" s="13"/>
    </row>
    <row r="60" spans="1:15" x14ac:dyDescent="0.25">
      <c r="B60" t="s">
        <v>39</v>
      </c>
      <c r="D60">
        <v>99.7</v>
      </c>
      <c r="E60" t="s">
        <v>40</v>
      </c>
    </row>
    <row r="61" spans="1:15" ht="18" x14ac:dyDescent="0.35">
      <c r="B61" t="s">
        <v>41</v>
      </c>
      <c r="D61">
        <f>(100-D60)/2/SQRT(3)/100</f>
        <v>8.6602540378443046E-4</v>
      </c>
    </row>
    <row r="63" spans="1:15" ht="18" x14ac:dyDescent="0.35">
      <c r="B63" t="s">
        <v>42</v>
      </c>
      <c r="C63">
        <f>SQRT(SUMSQ($D$61,C58))</f>
        <v>0.19932573842833257</v>
      </c>
      <c r="D63">
        <f>SQRT(SUMSQ($D$61,D58))</f>
        <v>0.27116553984605068</v>
      </c>
      <c r="E63">
        <f>SQRT(SUMSQ($D$61,E58))</f>
        <v>2.8314308661876209</v>
      </c>
      <c r="F63">
        <f>SQRT(SUMSQ($D$61,F58))</f>
        <v>4.3996591629352286</v>
      </c>
    </row>
    <row r="65" spans="1:6" ht="18" x14ac:dyDescent="0.35">
      <c r="A65" t="s">
        <v>43</v>
      </c>
    </row>
    <row r="67" spans="1:6" x14ac:dyDescent="0.25">
      <c r="C67" t="s">
        <v>23</v>
      </c>
      <c r="D67" t="s">
        <v>24</v>
      </c>
      <c r="E67" t="s">
        <v>25</v>
      </c>
      <c r="F67" t="s">
        <v>26</v>
      </c>
    </row>
    <row r="68" spans="1:6" ht="18" x14ac:dyDescent="0.35">
      <c r="B68" t="s">
        <v>44</v>
      </c>
      <c r="C68">
        <f>SQRT(SUMSQ(C50,C63))</f>
        <v>7.6130013476105249</v>
      </c>
      <c r="D68">
        <f>SQRT(SUMSQ(D50,D63))</f>
        <v>3.5019863636236921</v>
      </c>
      <c r="E68">
        <f>SQRT(SUMSQ(E50,E63))</f>
        <v>8.2474505811537124</v>
      </c>
      <c r="F68">
        <f>SQRT(SUMSQ(F50,F63))</f>
        <v>8.403093318562453</v>
      </c>
    </row>
    <row r="69" spans="1:6" x14ac:dyDescent="0.25">
      <c r="B69" t="s">
        <v>45</v>
      </c>
      <c r="C69">
        <f>2*C68</f>
        <v>15.22600269522105</v>
      </c>
      <c r="D69">
        <f>2*D68</f>
        <v>7.0039727272473842</v>
      </c>
      <c r="E69">
        <f>2*E68</f>
        <v>16.494901162307425</v>
      </c>
      <c r="F69">
        <f>2*F68</f>
        <v>16.806186637124906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7169" r:id="rId4"/>
      </mc:Fallback>
    </mc:AlternateContent>
    <mc:AlternateContent xmlns:mc="http://schemas.openxmlformats.org/markup-compatibility/2006">
      <mc:Choice Requires="x14">
        <oleObject progId="Equation.3" shapeId="7170" r:id="rId6">
          <objectPr defaultSize="0" autoPict="0" r:id="rId7">
            <anchor moveWithCells="1">
              <from>
                <xdr:col>1</xdr:col>
                <xdr:colOff>228600</xdr:colOff>
                <xdr:row>53</xdr:row>
                <xdr:rowOff>152400</xdr:rowOff>
              </from>
              <to>
                <xdr:col>2</xdr:col>
                <xdr:colOff>476250</xdr:colOff>
                <xdr:row>55</xdr:row>
                <xdr:rowOff>114300</xdr:rowOff>
              </to>
            </anchor>
          </objectPr>
        </oleObject>
      </mc:Choice>
      <mc:Fallback>
        <oleObject progId="Equation.3" shapeId="7170" r:id="rId6"/>
      </mc:Fallback>
    </mc:AlternateContent>
    <mc:AlternateContent xmlns:mc="http://schemas.openxmlformats.org/markup-compatibility/2006">
      <mc:Choice Requires="x14">
        <oleObject progId="Equation.3" shapeId="7171" r:id="rId8">
          <objectPr defaultSize="0" autoPict="0" r:id="rId9">
            <anchor moveWithCells="1">
              <from>
                <xdr:col>1</xdr:col>
                <xdr:colOff>295275</xdr:colOff>
                <xdr:row>43</xdr:row>
                <xdr:rowOff>133350</xdr:rowOff>
              </from>
              <to>
                <xdr:col>2</xdr:col>
                <xdr:colOff>542925</xdr:colOff>
                <xdr:row>45</xdr:row>
                <xdr:rowOff>95250</xdr:rowOff>
              </to>
            </anchor>
          </objectPr>
        </oleObject>
      </mc:Choice>
      <mc:Fallback>
        <oleObject progId="Equation.3" shapeId="7171" r:id="rId8"/>
      </mc:Fallback>
    </mc:AlternateContent>
    <mc:AlternateContent xmlns:mc="http://schemas.openxmlformats.org/markup-compatibility/2006">
      <mc:Choice Requires="x14">
        <oleObject progId="Equation.3" shapeId="7172" r:id="rId10">
          <objectPr defaultSize="0" autoPict="0" r:id="rId11">
            <anchor moveWithCells="1" sizeWithCells="1">
              <from>
                <xdr:col>10</xdr:col>
                <xdr:colOff>666750</xdr:colOff>
                <xdr:row>42</xdr:row>
                <xdr:rowOff>38100</xdr:rowOff>
              </from>
              <to>
                <xdr:col>16</xdr:col>
                <xdr:colOff>695325</xdr:colOff>
                <xdr:row>44</xdr:row>
                <xdr:rowOff>171450</xdr:rowOff>
              </to>
            </anchor>
          </objectPr>
        </oleObject>
      </mc:Choice>
      <mc:Fallback>
        <oleObject progId="Equation.3" shapeId="7172" r:id="rId10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0"/>
  <sheetViews>
    <sheetView topLeftCell="A36" zoomScale="54" workbookViewId="0">
      <selection activeCell="L43" sqref="L43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7" spans="1:21" x14ac:dyDescent="0.25">
      <c r="F7" t="s">
        <v>1</v>
      </c>
      <c r="K7" t="s">
        <v>1</v>
      </c>
      <c r="P7" t="s">
        <v>1</v>
      </c>
      <c r="U7" t="s">
        <v>1</v>
      </c>
    </row>
    <row r="8" spans="1:21" x14ac:dyDescent="0.25">
      <c r="B8" t="s">
        <v>2</v>
      </c>
      <c r="C8" t="s">
        <v>3</v>
      </c>
      <c r="D8" t="s">
        <v>4</v>
      </c>
      <c r="E8" t="s">
        <v>5</v>
      </c>
      <c r="F8" t="s">
        <v>6</v>
      </c>
      <c r="H8" t="s">
        <v>3</v>
      </c>
      <c r="I8" t="s">
        <v>4</v>
      </c>
      <c r="J8" t="s">
        <v>5</v>
      </c>
      <c r="K8" t="s">
        <v>6</v>
      </c>
      <c r="M8" t="s">
        <v>3</v>
      </c>
      <c r="N8" t="s">
        <v>4</v>
      </c>
      <c r="O8" t="s">
        <v>5</v>
      </c>
      <c r="P8" t="s">
        <v>6</v>
      </c>
      <c r="R8" t="s">
        <v>3</v>
      </c>
      <c r="S8" t="s">
        <v>4</v>
      </c>
      <c r="T8" t="s">
        <v>5</v>
      </c>
      <c r="U8" t="s">
        <v>6</v>
      </c>
    </row>
    <row r="9" spans="1:21" x14ac:dyDescent="0.25">
      <c r="C9">
        <v>0.50900000000000001</v>
      </c>
      <c r="D9">
        <v>0.86499999999999999</v>
      </c>
      <c r="E9">
        <f>D9/C9*100</f>
        <v>169.94106090373279</v>
      </c>
      <c r="F9">
        <f>D9-C9</f>
        <v>0.35599999999999998</v>
      </c>
      <c r="H9">
        <v>1.53</v>
      </c>
      <c r="I9">
        <v>1.95</v>
      </c>
      <c r="J9">
        <f>I9/H9*100</f>
        <v>127.45098039215685</v>
      </c>
      <c r="K9">
        <f>I9-H9</f>
        <v>0.41999999999999993</v>
      </c>
      <c r="M9">
        <v>7.63</v>
      </c>
      <c r="N9">
        <v>10.5</v>
      </c>
      <c r="O9">
        <f>N9/M9*100</f>
        <v>137.61467889908258</v>
      </c>
      <c r="P9">
        <f>N9-M9</f>
        <v>2.87</v>
      </c>
      <c r="R9">
        <v>15.3</v>
      </c>
      <c r="S9">
        <v>16.2</v>
      </c>
      <c r="T9">
        <f>S9/R9*100</f>
        <v>105.88235294117648</v>
      </c>
      <c r="U9">
        <f>S9-R9</f>
        <v>0.89999999999999858</v>
      </c>
    </row>
    <row r="10" spans="1:21" x14ac:dyDescent="0.25">
      <c r="C10">
        <v>0.50900000000000001</v>
      </c>
      <c r="D10">
        <v>0.874</v>
      </c>
      <c r="E10">
        <f>D10/C10*100</f>
        <v>171.70923379174852</v>
      </c>
      <c r="F10">
        <f>D10-C10</f>
        <v>0.36499999999999999</v>
      </c>
      <c r="H10">
        <v>1.53</v>
      </c>
      <c r="I10">
        <v>2.2599999999999998</v>
      </c>
      <c r="J10">
        <f>I10/H10*100</f>
        <v>147.71241830065358</v>
      </c>
      <c r="K10">
        <f>I10-H10</f>
        <v>0.72999999999999976</v>
      </c>
      <c r="M10">
        <v>7.63</v>
      </c>
      <c r="N10">
        <v>10.7</v>
      </c>
      <c r="O10">
        <f>N10/M10*100</f>
        <v>140.23591087811272</v>
      </c>
      <c r="P10">
        <f>N10-M10</f>
        <v>3.0699999999999994</v>
      </c>
      <c r="R10">
        <v>15.3</v>
      </c>
      <c r="S10">
        <v>20.6</v>
      </c>
      <c r="T10">
        <f>S10/R10*100</f>
        <v>134.640522875817</v>
      </c>
      <c r="U10">
        <f>S10-R10</f>
        <v>5.3000000000000007</v>
      </c>
    </row>
    <row r="11" spans="1:21" x14ac:dyDescent="0.25">
      <c r="C11">
        <v>0.50900000000000001</v>
      </c>
      <c r="D11">
        <v>0.87</v>
      </c>
      <c r="E11">
        <f>D11/C11*100</f>
        <v>170.92337917485264</v>
      </c>
      <c r="F11">
        <f>D11-C11</f>
        <v>0.36099999999999999</v>
      </c>
      <c r="H11">
        <v>1.53</v>
      </c>
      <c r="I11">
        <v>2.35</v>
      </c>
      <c r="J11">
        <f>I11/H11*100</f>
        <v>153.59477124183007</v>
      </c>
      <c r="K11">
        <f>I11-H11</f>
        <v>0.82000000000000006</v>
      </c>
      <c r="M11">
        <v>7.63</v>
      </c>
      <c r="N11">
        <v>10.7</v>
      </c>
      <c r="O11">
        <f>N11/M11*100</f>
        <v>140.23591087811272</v>
      </c>
      <c r="P11">
        <f>N11-M11</f>
        <v>3.0699999999999994</v>
      </c>
      <c r="R11">
        <v>15.3</v>
      </c>
      <c r="S11">
        <v>22.7</v>
      </c>
      <c r="T11">
        <f>S11/R11*100</f>
        <v>148.3660130718954</v>
      </c>
      <c r="U11">
        <f>S11-R11</f>
        <v>7.3999999999999986</v>
      </c>
    </row>
    <row r="12" spans="1:21" x14ac:dyDescent="0.25">
      <c r="C12">
        <v>0.50900000000000001</v>
      </c>
      <c r="D12">
        <v>0.86</v>
      </c>
      <c r="E12">
        <f>D12/C12*100</f>
        <v>168.95874263261297</v>
      </c>
      <c r="F12">
        <f>D12-C12</f>
        <v>0.35099999999999998</v>
      </c>
      <c r="H12">
        <v>1.53</v>
      </c>
      <c r="I12">
        <v>1.99</v>
      </c>
      <c r="J12">
        <f>I12/H12*100</f>
        <v>130.06535947712419</v>
      </c>
      <c r="K12">
        <f>I12-H12</f>
        <v>0.45999999999999996</v>
      </c>
      <c r="M12">
        <v>7.63</v>
      </c>
      <c r="N12">
        <v>11.3</v>
      </c>
      <c r="O12">
        <f>N12/M12*100</f>
        <v>148.09960681520315</v>
      </c>
      <c r="P12">
        <f>N12-M12</f>
        <v>3.6700000000000008</v>
      </c>
      <c r="R12">
        <v>15.3</v>
      </c>
      <c r="S12">
        <v>24.1</v>
      </c>
      <c r="T12">
        <f>S12/R12*100</f>
        <v>157.51633986928104</v>
      </c>
      <c r="U12">
        <f>S12-R12</f>
        <v>8.8000000000000007</v>
      </c>
    </row>
    <row r="13" spans="1:21" x14ac:dyDescent="0.25">
      <c r="C13">
        <v>0.50900000000000001</v>
      </c>
      <c r="D13">
        <v>0.90300000000000002</v>
      </c>
      <c r="E13">
        <f>D13/C13*100</f>
        <v>177.40667976424362</v>
      </c>
      <c r="F13">
        <f>D13-C13</f>
        <v>0.39400000000000002</v>
      </c>
      <c r="H13">
        <v>1.53</v>
      </c>
      <c r="I13">
        <v>1.76</v>
      </c>
      <c r="J13">
        <f>I13/H13*100</f>
        <v>115.03267973856208</v>
      </c>
      <c r="K13">
        <f>I13-H13</f>
        <v>0.22999999999999998</v>
      </c>
      <c r="M13">
        <v>7.63</v>
      </c>
      <c r="N13">
        <v>14.5</v>
      </c>
      <c r="O13">
        <f>N13/M13*100</f>
        <v>190.03931847968545</v>
      </c>
      <c r="P13">
        <f>N13-M13</f>
        <v>6.87</v>
      </c>
      <c r="R13">
        <v>15.3</v>
      </c>
      <c r="S13">
        <v>22.9</v>
      </c>
      <c r="T13">
        <f>S13/R13*100</f>
        <v>149.67320261437905</v>
      </c>
      <c r="U13">
        <f>S13-R13</f>
        <v>7.5999999999999979</v>
      </c>
    </row>
    <row r="14" spans="1:21" x14ac:dyDescent="0.25">
      <c r="C14" t="s">
        <v>7</v>
      </c>
      <c r="D14">
        <f>AVERAGE(D9:D13)</f>
        <v>0.87439999999999996</v>
      </c>
      <c r="E14">
        <f>AVERAGE(E9:E13)</f>
        <v>171.7878192534381</v>
      </c>
      <c r="F14">
        <f>D14-C13</f>
        <v>0.36539999999999995</v>
      </c>
      <c r="H14" t="s">
        <v>7</v>
      </c>
      <c r="I14">
        <f>AVERAGE(I9:I13)</f>
        <v>2.0620000000000003</v>
      </c>
      <c r="J14">
        <f>AVERAGE(J9:J13)</f>
        <v>134.77124183006535</v>
      </c>
      <c r="K14">
        <f>I14-H13</f>
        <v>0.53200000000000025</v>
      </c>
      <c r="M14" t="s">
        <v>7</v>
      </c>
      <c r="N14">
        <f>AVERAGE(N9:N13)</f>
        <v>11.540000000000001</v>
      </c>
      <c r="O14">
        <f>AVERAGE(O9:O13)</f>
        <v>151.24508519003933</v>
      </c>
      <c r="P14">
        <f>AVERAGE(P9:P13)</f>
        <v>3.91</v>
      </c>
      <c r="R14" t="s">
        <v>7</v>
      </c>
      <c r="S14">
        <f>AVERAGE(S9:S13)</f>
        <v>21.3</v>
      </c>
      <c r="T14">
        <f>AVERAGE(T9:T13)</f>
        <v>139.21568627450978</v>
      </c>
      <c r="U14">
        <f>AVERAGE(U9:U13)</f>
        <v>5.9999999999999991</v>
      </c>
    </row>
    <row r="15" spans="1:21" x14ac:dyDescent="0.25">
      <c r="C15" t="s">
        <v>8</v>
      </c>
      <c r="D15">
        <f>STDEV(D9:D13)</f>
        <v>1.68315180539368E-2</v>
      </c>
      <c r="E15">
        <f>STDEV(E9:E13)</f>
        <v>3.3067815430131264</v>
      </c>
      <c r="F15">
        <f>STDEV(F9:F13)</f>
        <v>1.6831518053936803E-2</v>
      </c>
      <c r="H15" t="s">
        <v>8</v>
      </c>
      <c r="I15">
        <f>STDEV(I9:I13)</f>
        <v>0.24035390573069282</v>
      </c>
      <c r="J15">
        <f>STDEV(J9:J13)</f>
        <v>15.709405603313334</v>
      </c>
      <c r="K15">
        <f>STDEV(K9:K13)</f>
        <v>0.24035390573069534</v>
      </c>
      <c r="M15" t="s">
        <v>8</v>
      </c>
      <c r="N15">
        <f>STDEV(N9:N13)</f>
        <v>1.6816658407662251</v>
      </c>
      <c r="O15">
        <f>STDEV(O9:O13)</f>
        <v>22.040181399295278</v>
      </c>
      <c r="P15">
        <f>STDEV(P9:P13)</f>
        <v>1.6816658407662313</v>
      </c>
      <c r="R15" t="s">
        <v>8</v>
      </c>
      <c r="S15">
        <f>STDEV(S9:S13)</f>
        <v>3.1168894751017451</v>
      </c>
      <c r="T15">
        <f>STDEV(T9:T13)</f>
        <v>20.371826634651921</v>
      </c>
      <c r="U15">
        <f>STDEV(U9:U13)</f>
        <v>3.1168894751017406</v>
      </c>
    </row>
    <row r="16" spans="1:21" x14ac:dyDescent="0.25">
      <c r="C16" s="1" t="s">
        <v>9</v>
      </c>
      <c r="D16" s="1">
        <f>D15/D14</f>
        <v>1.9249220098280877E-2</v>
      </c>
      <c r="E16" s="1">
        <f>E15/E14</f>
        <v>1.9249220098280895E-2</v>
      </c>
      <c r="H16" s="1" t="s">
        <v>9</v>
      </c>
      <c r="I16" s="1">
        <f>I15/I14</f>
        <v>0.11656348483544753</v>
      </c>
      <c r="J16" s="1">
        <f>J15/J14</f>
        <v>0.11656348483544812</v>
      </c>
      <c r="M16" s="1" t="s">
        <v>9</v>
      </c>
      <c r="N16" s="1">
        <f>N15/N14</f>
        <v>0.14572494287402296</v>
      </c>
      <c r="O16" s="1">
        <f>O15/O14</f>
        <v>0.14572494287402335</v>
      </c>
      <c r="R16" s="1" t="s">
        <v>9</v>
      </c>
      <c r="S16" s="1">
        <f>S15/S14</f>
        <v>0.14633283920665469</v>
      </c>
      <c r="T16" s="1">
        <f>T15/T14</f>
        <v>0.14633283920665466</v>
      </c>
    </row>
    <row r="17" spans="2:21" x14ac:dyDescent="0.25">
      <c r="C17" s="1" t="s">
        <v>10</v>
      </c>
      <c r="F17" s="1">
        <f>F14/D14</f>
        <v>0.41788655077767606</v>
      </c>
      <c r="H17" s="1" t="s">
        <v>10</v>
      </c>
      <c r="K17" s="1">
        <f>K14/I14</f>
        <v>0.25800193986420961</v>
      </c>
      <c r="M17" s="1" t="s">
        <v>10</v>
      </c>
      <c r="P17" s="1">
        <f>P14/N14</f>
        <v>0.33882149046793758</v>
      </c>
      <c r="R17" s="1" t="s">
        <v>10</v>
      </c>
      <c r="U17" s="1">
        <f>U14/S14</f>
        <v>0.28169014084507038</v>
      </c>
    </row>
    <row r="18" spans="2:21" x14ac:dyDescent="0.25">
      <c r="C18" t="s">
        <v>11</v>
      </c>
      <c r="D18">
        <f>COUNT(D9:D13)-1</f>
        <v>4</v>
      </c>
      <c r="E18">
        <f>COUNT(E9:E13)-1</f>
        <v>4</v>
      </c>
      <c r="F18">
        <f>COUNT(F9:F13)-1</f>
        <v>4</v>
      </c>
      <c r="H18" t="s">
        <v>11</v>
      </c>
      <c r="I18">
        <f>COUNT(I9:I13)-1</f>
        <v>4</v>
      </c>
      <c r="J18">
        <f>COUNT(J9:J13)-1</f>
        <v>4</v>
      </c>
      <c r="K18">
        <f>COUNT(K9:K13)-1</f>
        <v>4</v>
      </c>
      <c r="M18" t="s">
        <v>11</v>
      </c>
      <c r="N18">
        <f>COUNT(N9:N13)-1</f>
        <v>4</v>
      </c>
      <c r="O18">
        <f>COUNT(O9:O13)-1</f>
        <v>4</v>
      </c>
      <c r="P18">
        <f>COUNT(P9:P13)-1</f>
        <v>4</v>
      </c>
      <c r="R18" t="s">
        <v>11</v>
      </c>
      <c r="S18">
        <f>COUNT(S9:S13)-1</f>
        <v>4</v>
      </c>
      <c r="T18">
        <f>COUNT(T9:T13)-1</f>
        <v>4</v>
      </c>
      <c r="U18">
        <f>COUNT(U9:U13)-1</f>
        <v>4</v>
      </c>
    </row>
    <row r="20" spans="2:21" x14ac:dyDescent="0.25">
      <c r="B20" t="s">
        <v>12</v>
      </c>
      <c r="C20">
        <v>0.50900000000000001</v>
      </c>
      <c r="D20">
        <v>0.67600000000000005</v>
      </c>
      <c r="E20">
        <f>D20/C20*100</f>
        <v>132.80943025540276</v>
      </c>
      <c r="F20">
        <f>D20-C20</f>
        <v>0.16700000000000004</v>
      </c>
      <c r="H20">
        <v>1.53</v>
      </c>
      <c r="I20">
        <v>1.8</v>
      </c>
      <c r="J20">
        <f>I20/H20*100</f>
        <v>117.64705882352942</v>
      </c>
      <c r="K20">
        <f>I20-H20</f>
        <v>0.27</v>
      </c>
      <c r="M20">
        <f>M12</f>
        <v>7.63</v>
      </c>
      <c r="N20">
        <v>7.51</v>
      </c>
      <c r="O20">
        <f>N20/M20*100</f>
        <v>98.427260812581906</v>
      </c>
      <c r="P20">
        <f>N20-M20</f>
        <v>-0.12000000000000011</v>
      </c>
      <c r="R20">
        <f>R12</f>
        <v>15.3</v>
      </c>
      <c r="S20">
        <v>14.3</v>
      </c>
      <c r="T20">
        <f>S20/R20*100</f>
        <v>93.464052287581694</v>
      </c>
      <c r="U20">
        <f>S20-R20</f>
        <v>-1</v>
      </c>
    </row>
    <row r="21" spans="2:21" x14ac:dyDescent="0.25">
      <c r="C21" t="s">
        <v>7</v>
      </c>
      <c r="D21">
        <f>AVERAGE(D20:D20)</f>
        <v>0.67600000000000005</v>
      </c>
      <c r="E21">
        <f>AVERAGE(E20:E20)</f>
        <v>132.80943025540276</v>
      </c>
      <c r="F21">
        <f>D21-C20</f>
        <v>0.16700000000000004</v>
      </c>
      <c r="H21" t="s">
        <v>7</v>
      </c>
      <c r="I21">
        <f>AVERAGE(I20:I20)</f>
        <v>1.8</v>
      </c>
      <c r="J21">
        <f>AVERAGE(J20:J20)</f>
        <v>117.64705882352942</v>
      </c>
      <c r="K21">
        <f>I21-H20</f>
        <v>0.27</v>
      </c>
      <c r="M21" t="s">
        <v>7</v>
      </c>
      <c r="N21">
        <f>AVERAGE(N20:N20)</f>
        <v>7.51</v>
      </c>
      <c r="O21">
        <f>AVERAGE(O20:O20)</f>
        <v>98.427260812581906</v>
      </c>
      <c r="P21">
        <f>N21-M20</f>
        <v>-0.12000000000000011</v>
      </c>
      <c r="R21" t="s">
        <v>7</v>
      </c>
      <c r="S21">
        <f>AVERAGE(S20:S20)</f>
        <v>14.3</v>
      </c>
      <c r="T21">
        <f>AVERAGE(T20:T20)</f>
        <v>93.464052287581694</v>
      </c>
      <c r="U21">
        <f>S21-R20</f>
        <v>-1</v>
      </c>
    </row>
    <row r="22" spans="2:21" x14ac:dyDescent="0.25">
      <c r="C22" t="s">
        <v>8</v>
      </c>
      <c r="D22">
        <v>0</v>
      </c>
      <c r="E22">
        <v>0</v>
      </c>
      <c r="F22">
        <v>0</v>
      </c>
      <c r="H22" t="s">
        <v>8</v>
      </c>
      <c r="I22">
        <v>0</v>
      </c>
      <c r="J22">
        <v>0</v>
      </c>
      <c r="K22">
        <v>0</v>
      </c>
      <c r="M22" t="s">
        <v>8</v>
      </c>
      <c r="N22">
        <v>0</v>
      </c>
      <c r="O22">
        <v>0</v>
      </c>
      <c r="P22">
        <v>0</v>
      </c>
      <c r="R22" t="s">
        <v>8</v>
      </c>
      <c r="S22">
        <v>0</v>
      </c>
      <c r="T22">
        <v>0</v>
      </c>
      <c r="U22">
        <v>0</v>
      </c>
    </row>
    <row r="23" spans="2:21" x14ac:dyDescent="0.25">
      <c r="C23" s="1" t="s">
        <v>9</v>
      </c>
      <c r="D23" s="1">
        <f>D22/D21</f>
        <v>0</v>
      </c>
      <c r="E23" s="1">
        <f>E22/E21</f>
        <v>0</v>
      </c>
      <c r="H23" s="1" t="s">
        <v>9</v>
      </c>
      <c r="I23" s="1">
        <f>I22/I21</f>
        <v>0</v>
      </c>
      <c r="J23" s="1">
        <f>J22/J21</f>
        <v>0</v>
      </c>
      <c r="M23" s="1" t="s">
        <v>9</v>
      </c>
      <c r="N23" s="1">
        <f>N22/N21</f>
        <v>0</v>
      </c>
      <c r="O23" s="1">
        <f>O22/O21</f>
        <v>0</v>
      </c>
      <c r="R23" s="1" t="s">
        <v>9</v>
      </c>
      <c r="S23" s="1">
        <f>S22/S21</f>
        <v>0</v>
      </c>
      <c r="T23" s="1">
        <f>T22/T21</f>
        <v>0</v>
      </c>
    </row>
    <row r="24" spans="2:21" x14ac:dyDescent="0.25">
      <c r="C24" s="1" t="s">
        <v>10</v>
      </c>
      <c r="F24" s="1">
        <f>F21/D21</f>
        <v>0.24704142011834324</v>
      </c>
      <c r="H24" s="1" t="s">
        <v>10</v>
      </c>
      <c r="K24" s="1">
        <f>K21/I21</f>
        <v>0.15</v>
      </c>
      <c r="M24" s="1" t="s">
        <v>10</v>
      </c>
      <c r="P24" s="1">
        <f>P21/N21</f>
        <v>-1.59786950732357E-2</v>
      </c>
      <c r="R24" s="1" t="s">
        <v>10</v>
      </c>
      <c r="U24" s="1">
        <f>U21/S21</f>
        <v>-6.9930069930069921E-2</v>
      </c>
    </row>
    <row r="25" spans="2:21" x14ac:dyDescent="0.25">
      <c r="C25" t="s">
        <v>11</v>
      </c>
      <c r="D25">
        <f>COUNT(D20:D20)-1</f>
        <v>0</v>
      </c>
      <c r="E25">
        <f>COUNT(E20:E20)-1</f>
        <v>0</v>
      </c>
      <c r="F25">
        <f>COUNT(F20:F20)-1</f>
        <v>0</v>
      </c>
      <c r="H25" t="s">
        <v>11</v>
      </c>
      <c r="I25">
        <f>COUNT(I20:I20)-1</f>
        <v>0</v>
      </c>
      <c r="J25">
        <f>COUNT(J20:J20)-1</f>
        <v>0</v>
      </c>
      <c r="K25">
        <f>COUNT(K20:K20)-1</f>
        <v>0</v>
      </c>
      <c r="M25" t="s">
        <v>11</v>
      </c>
      <c r="N25">
        <f>COUNT(N20:N20)-1</f>
        <v>0</v>
      </c>
      <c r="O25">
        <f>COUNT(O20:O20)-1</f>
        <v>0</v>
      </c>
      <c r="P25">
        <f>COUNT(P20:P20)-1</f>
        <v>0</v>
      </c>
      <c r="R25" t="s">
        <v>11</v>
      </c>
      <c r="S25">
        <f>COUNT(S20:S20)-1</f>
        <v>0</v>
      </c>
      <c r="T25">
        <f>COUNT(T20:T20)-1</f>
        <v>0</v>
      </c>
      <c r="U25">
        <f>COUNT(U20:U20)-1</f>
        <v>0</v>
      </c>
    </row>
    <row r="27" spans="2:21" x14ac:dyDescent="0.25">
      <c r="B27" t="s">
        <v>13</v>
      </c>
      <c r="C27">
        <f>C20</f>
        <v>0.50900000000000001</v>
      </c>
      <c r="D27">
        <v>0.438</v>
      </c>
      <c r="E27">
        <f>D27/C27*100</f>
        <v>86.051080550098234</v>
      </c>
      <c r="F27">
        <f>D27-C27</f>
        <v>-7.1000000000000008E-2</v>
      </c>
      <c r="H27">
        <f>H13</f>
        <v>1.53</v>
      </c>
      <c r="I27">
        <v>1.31</v>
      </c>
      <c r="J27">
        <f>I27/H27*100</f>
        <v>85.620915032679747</v>
      </c>
      <c r="K27">
        <f>I27-H27</f>
        <v>-0.21999999999999997</v>
      </c>
      <c r="M27">
        <f>M11</f>
        <v>7.63</v>
      </c>
      <c r="N27">
        <v>5.93</v>
      </c>
      <c r="O27">
        <f>N27/M27*100</f>
        <v>77.719528178243763</v>
      </c>
      <c r="P27">
        <f>N27-M27</f>
        <v>-1.7000000000000002</v>
      </c>
      <c r="R27">
        <f>R12</f>
        <v>15.3</v>
      </c>
      <c r="S27">
        <v>10.9</v>
      </c>
      <c r="T27">
        <f>S27/R27*100</f>
        <v>71.24183006535948</v>
      </c>
      <c r="U27">
        <f>S27-R27</f>
        <v>-4.4000000000000004</v>
      </c>
    </row>
    <row r="28" spans="2:21" x14ac:dyDescent="0.25">
      <c r="C28" t="s">
        <v>7</v>
      </c>
      <c r="D28">
        <f>AVERAGE(D27:D27)</f>
        <v>0.438</v>
      </c>
      <c r="E28">
        <f>AVERAGE(E27:E27)</f>
        <v>86.051080550098234</v>
      </c>
      <c r="F28">
        <f>D28-C27</f>
        <v>-7.1000000000000008E-2</v>
      </c>
      <c r="H28" t="s">
        <v>7</v>
      </c>
      <c r="I28">
        <f>AVERAGE(I27:I27)</f>
        <v>1.31</v>
      </c>
      <c r="J28">
        <f>AVERAGE(J27:J27)</f>
        <v>85.620915032679747</v>
      </c>
      <c r="K28">
        <f>I28-H27</f>
        <v>-0.21999999999999997</v>
      </c>
      <c r="M28" t="s">
        <v>7</v>
      </c>
      <c r="N28">
        <f>AVERAGE(N27:N27)</f>
        <v>5.93</v>
      </c>
      <c r="O28">
        <f>AVERAGE(O27:O27)</f>
        <v>77.719528178243763</v>
      </c>
      <c r="P28">
        <f>N28-M27</f>
        <v>-1.7000000000000002</v>
      </c>
      <c r="R28" t="s">
        <v>7</v>
      </c>
      <c r="S28">
        <f>AVERAGE(S27:S27)</f>
        <v>10.9</v>
      </c>
      <c r="T28">
        <f>AVERAGE(T27:T27)</f>
        <v>71.24183006535948</v>
      </c>
      <c r="U28">
        <f>S28-R27</f>
        <v>-4.4000000000000004</v>
      </c>
    </row>
    <row r="29" spans="2:21" x14ac:dyDescent="0.25">
      <c r="C29" t="s">
        <v>8</v>
      </c>
      <c r="D29">
        <v>0</v>
      </c>
      <c r="E29">
        <v>0</v>
      </c>
      <c r="F29">
        <v>0</v>
      </c>
      <c r="H29" t="s">
        <v>8</v>
      </c>
      <c r="I29">
        <v>0</v>
      </c>
      <c r="J29">
        <v>0</v>
      </c>
      <c r="K29">
        <v>0</v>
      </c>
      <c r="M29" t="s">
        <v>8</v>
      </c>
      <c r="N29">
        <v>0</v>
      </c>
      <c r="O29">
        <v>0</v>
      </c>
      <c r="P29">
        <v>0</v>
      </c>
      <c r="R29" t="s">
        <v>8</v>
      </c>
      <c r="S29">
        <v>0</v>
      </c>
      <c r="T29">
        <v>0</v>
      </c>
      <c r="U29">
        <v>0</v>
      </c>
    </row>
    <row r="30" spans="2:21" x14ac:dyDescent="0.25">
      <c r="C30" s="1" t="s">
        <v>9</v>
      </c>
      <c r="D30" s="1">
        <f>D29/D28</f>
        <v>0</v>
      </c>
      <c r="E30" s="1">
        <f>E29/E28</f>
        <v>0</v>
      </c>
      <c r="H30" s="1" t="s">
        <v>9</v>
      </c>
      <c r="I30" s="1">
        <f>I29/I28</f>
        <v>0</v>
      </c>
      <c r="J30" s="1">
        <f>J29/J28</f>
        <v>0</v>
      </c>
      <c r="M30" s="1" t="s">
        <v>9</v>
      </c>
      <c r="N30" s="1">
        <f>N29/N28</f>
        <v>0</v>
      </c>
      <c r="O30" s="1">
        <f>O29/O28</f>
        <v>0</v>
      </c>
      <c r="R30" s="1" t="s">
        <v>9</v>
      </c>
      <c r="S30" s="1">
        <f>S29/S28</f>
        <v>0</v>
      </c>
      <c r="T30" s="1">
        <f>T29/T28</f>
        <v>0</v>
      </c>
    </row>
    <row r="31" spans="2:21" x14ac:dyDescent="0.25">
      <c r="C31" s="1" t="s">
        <v>10</v>
      </c>
      <c r="F31" s="1">
        <f>F28/D28</f>
        <v>-0.16210045662100458</v>
      </c>
      <c r="H31" s="1" t="s">
        <v>10</v>
      </c>
      <c r="K31" s="1">
        <f>K28/I28</f>
        <v>-0.1679389312977099</v>
      </c>
      <c r="M31" s="1" t="s">
        <v>10</v>
      </c>
      <c r="P31" s="1">
        <f>P28/N28</f>
        <v>-0.28667790893760542</v>
      </c>
      <c r="R31" s="1" t="s">
        <v>10</v>
      </c>
      <c r="U31" s="1">
        <f>U28/S28</f>
        <v>-0.40366972477064222</v>
      </c>
    </row>
    <row r="32" spans="2:21" x14ac:dyDescent="0.25">
      <c r="C32" t="s">
        <v>11</v>
      </c>
      <c r="D32">
        <f>COUNT(D27:D27)-1</f>
        <v>0</v>
      </c>
      <c r="E32">
        <f>COUNT(E27:E27)-1</f>
        <v>0</v>
      </c>
      <c r="F32">
        <f>COUNT(F27:F27)-1</f>
        <v>0</v>
      </c>
      <c r="H32" t="s">
        <v>11</v>
      </c>
      <c r="I32">
        <f>COUNT(I27:I27)-1</f>
        <v>0</v>
      </c>
      <c r="J32">
        <f>COUNT(J27:J27)-1</f>
        <v>0</v>
      </c>
      <c r="K32">
        <f>COUNT(K27:K27)-1</f>
        <v>0</v>
      </c>
      <c r="M32" t="s">
        <v>11</v>
      </c>
      <c r="N32">
        <f>COUNT(N27:N27)-1</f>
        <v>0</v>
      </c>
      <c r="O32">
        <f>COUNT(O27:O27)-1</f>
        <v>0</v>
      </c>
      <c r="P32">
        <f>COUNT(P27:P27)-1</f>
        <v>0</v>
      </c>
      <c r="R32" t="s">
        <v>11</v>
      </c>
      <c r="S32">
        <f>COUNT(S27:S27)-1</f>
        <v>0</v>
      </c>
      <c r="T32">
        <f>COUNT(T27:T27)-1</f>
        <v>0</v>
      </c>
      <c r="U32">
        <f>COUNT(U27:U27)-1</f>
        <v>0</v>
      </c>
    </row>
    <row r="35" spans="1:21" ht="18" x14ac:dyDescent="0.35">
      <c r="C35" t="s">
        <v>14</v>
      </c>
      <c r="D35">
        <f>SQRT((D18*D15^2+D25*D22^2+D32*D29^2)/(SUM(D18,D25,D32)))</f>
        <v>1.68315180539368E-2</v>
      </c>
      <c r="E35">
        <f>SQRT((E18*E15^2+E25*E22^2+E32*E29^2)/(SUM(E18,E25,E32)))</f>
        <v>3.3067815430131264</v>
      </c>
      <c r="F35">
        <f>SQRT((F18*F15^2+F25*F22^2+F32*F29^2)/(SUM(F18,F25,F32)))</f>
        <v>1.6831518053936803E-2</v>
      </c>
      <c r="I35">
        <f>SQRT((I18*I15^2+I25*I22^2+I32*I29^2)/(SUM(I18,I25,I32)))</f>
        <v>0.24035390573069282</v>
      </c>
      <c r="J35">
        <f>SQRT((J18*J15^2+J25*J22^2+J32*J29^2)/(SUM(J18,J25,J32)))</f>
        <v>15.709405603313334</v>
      </c>
      <c r="K35">
        <f>SQRT((K18*K15^2+K25*K22^2+K32*K29^2)/(SUM(K18,K25,K32)))</f>
        <v>0.24035390573069534</v>
      </c>
      <c r="N35">
        <f>SQRT((N18*N15^2+N25*N22^2+N32*N29^2)/(SUM(N18,N25,N32)))</f>
        <v>1.6816658407662251</v>
      </c>
      <c r="O35">
        <f>SQRT((O18*O15^2+O25*O22^2+O32*O29^2)/(SUM(O18,O25,O32)))</f>
        <v>22.040181399295278</v>
      </c>
      <c r="P35">
        <f>SQRT((P18*P15^2+P25*P22^2+P32*P29^2)/(SUM(P18,P25,P32)))</f>
        <v>1.6816658407662313</v>
      </c>
      <c r="S35">
        <f>SQRT((S18*S15^2+S25*S22^2+S32*S29^2)/(SUM(S18,S25,S32)))</f>
        <v>3.1168894751017451</v>
      </c>
      <c r="T35">
        <f>SQRT((T18*T15^2+T25*T22^2+T32*T29^2)/(SUM(T18,T25,T32)))</f>
        <v>20.371826634651921</v>
      </c>
      <c r="U35">
        <f>SQRT((U18*U15^2+U25*U22^2+U32*U29^2)/(SUM(U18,U25,U32)))</f>
        <v>3.1168894751017406</v>
      </c>
    </row>
    <row r="36" spans="1:21" ht="18" x14ac:dyDescent="0.35">
      <c r="C36" s="1" t="s">
        <v>15</v>
      </c>
      <c r="D36" s="1">
        <f>SQRT((D18*D16^2+D25*D23^2+D32*D30^2)/(SUM(D18,D25,D32)))</f>
        <v>1.9249220098280877E-2</v>
      </c>
      <c r="I36" s="1">
        <f>SQRT((I18*I16^2+I25*I23^2+I32*I30^2)/(SUM(I18,I25,I32)))</f>
        <v>0.11656348483544753</v>
      </c>
      <c r="N36" s="1">
        <f>SQRT((N18*N16^2+N25*N23^2+N32*N30^2)/(SUM(N18,N25,N32)))</f>
        <v>0.14572494287402296</v>
      </c>
      <c r="S36" s="1">
        <f>SQRT((S18*S16^2+S25*S23^2+S32*S30^2)/(SUM(S18,S25,S32)))</f>
        <v>0.14633283920665469</v>
      </c>
    </row>
    <row r="37" spans="1:21" ht="18" x14ac:dyDescent="0.35">
      <c r="C37" s="1" t="s">
        <v>16</v>
      </c>
      <c r="F37" s="1">
        <f>SQRT(SUMSQ(F31,F24,F17)/3)</f>
        <v>0.29548558374969225</v>
      </c>
      <c r="H37" s="1" t="s">
        <v>16</v>
      </c>
      <c r="K37" s="1">
        <f>SQRT(SUMSQ(K31,K24,K17)/3)</f>
        <v>0.19771063503608177</v>
      </c>
      <c r="M37" s="1" t="s">
        <v>16</v>
      </c>
      <c r="P37" s="1">
        <f>SQRT(SUMSQ(P31,P24,P17)/3)</f>
        <v>0.2564108321762793</v>
      </c>
      <c r="R37" s="1" t="s">
        <v>16</v>
      </c>
      <c r="U37" s="1">
        <f>SQRT(SUMSQ(U31,U24,U17)/3)</f>
        <v>0.28704749713020555</v>
      </c>
    </row>
    <row r="41" spans="1:21" ht="18" x14ac:dyDescent="0.35">
      <c r="A41" t="s">
        <v>17</v>
      </c>
    </row>
    <row r="43" spans="1:21" x14ac:dyDescent="0.25">
      <c r="H43" s="2" t="s">
        <v>18</v>
      </c>
      <c r="I43" s="2"/>
      <c r="J43" s="2">
        <f>SQRT(SUMSQ(D36,I36,N36,S36)/3)</f>
        <v>0.13736403857062149</v>
      </c>
    </row>
    <row r="45" spans="1:21" x14ac:dyDescent="0.25">
      <c r="H45" s="3" t="s">
        <v>19</v>
      </c>
      <c r="I45" s="3"/>
      <c r="J45" s="3">
        <f>SQRT(SUMSQ(F37,K37,P37,U37)/3)</f>
        <v>0.30251391476333478</v>
      </c>
    </row>
    <row r="46" spans="1:21" x14ac:dyDescent="0.25">
      <c r="H46" s="3" t="s">
        <v>20</v>
      </c>
      <c r="I46" s="3"/>
      <c r="J46" s="3">
        <f>D62</f>
        <v>8.6602540378443046E-4</v>
      </c>
    </row>
    <row r="47" spans="1:21" x14ac:dyDescent="0.25">
      <c r="H47" s="3" t="s">
        <v>21</v>
      </c>
      <c r="I47" s="3"/>
      <c r="J47" s="3">
        <f>P49/P48</f>
        <v>2.0202020202020202E-3</v>
      </c>
      <c r="L47" t="s">
        <v>22</v>
      </c>
    </row>
    <row r="48" spans="1:21" x14ac:dyDescent="0.25">
      <c r="C48" t="s">
        <v>23</v>
      </c>
      <c r="D48" t="s">
        <v>24</v>
      </c>
      <c r="E48" t="s">
        <v>25</v>
      </c>
      <c r="F48" t="s">
        <v>26</v>
      </c>
      <c r="L48" t="s">
        <v>27</v>
      </c>
      <c r="P48" s="14">
        <f>9.9/1000</f>
        <v>9.9000000000000008E-3</v>
      </c>
      <c r="Q48" t="s">
        <v>28</v>
      </c>
    </row>
    <row r="49" spans="1:17" ht="18" x14ac:dyDescent="0.35">
      <c r="B49" t="s">
        <v>29</v>
      </c>
      <c r="C49">
        <f>D35</f>
        <v>1.68315180539368E-2</v>
      </c>
      <c r="D49">
        <f>I35</f>
        <v>0.24035390573069282</v>
      </c>
      <c r="E49">
        <f>N35</f>
        <v>1.6816658407662251</v>
      </c>
      <c r="F49">
        <f>S35</f>
        <v>3.1168894751017451</v>
      </c>
      <c r="H49" s="2" t="s">
        <v>30</v>
      </c>
      <c r="I49" s="2"/>
      <c r="J49" s="2">
        <f>SQRT(SUMSQ(J45:J47))</f>
        <v>0.30252189977196792</v>
      </c>
      <c r="L49" t="s">
        <v>31</v>
      </c>
      <c r="P49" s="15">
        <v>2.0000000000000002E-5</v>
      </c>
      <c r="Q49" s="15" t="s">
        <v>28</v>
      </c>
    </row>
    <row r="50" spans="1:17" ht="18" x14ac:dyDescent="0.35">
      <c r="B50" t="s">
        <v>32</v>
      </c>
      <c r="C50">
        <f>E35</f>
        <v>3.3067815430131264</v>
      </c>
      <c r="D50">
        <f>J35</f>
        <v>15.709405603313334</v>
      </c>
      <c r="E50">
        <f>O35</f>
        <v>22.040181399295278</v>
      </c>
      <c r="F50">
        <f>T35</f>
        <v>20.371826634651921</v>
      </c>
    </row>
    <row r="51" spans="1:17" ht="18" x14ac:dyDescent="0.35">
      <c r="B51" t="s">
        <v>33</v>
      </c>
      <c r="C51">
        <f>SQRT(SUMSQ(C49:C50))</f>
        <v>3.3068243789491261</v>
      </c>
      <c r="D51">
        <f>SQRT(SUMSQ(D49:D50))</f>
        <v>15.711244203099014</v>
      </c>
      <c r="E51">
        <f>SQRT(SUMSQ(E49:E50))</f>
        <v>22.104243848497543</v>
      </c>
      <c r="F51">
        <f>SQRT(SUMSQ(F49:F50))</f>
        <v>20.608889354652604</v>
      </c>
      <c r="H51" s="2" t="s">
        <v>34</v>
      </c>
      <c r="I51" s="2"/>
      <c r="J51" s="2">
        <f>SQRT(SUMSQ(J49,J43))</f>
        <v>0.33224746640730279</v>
      </c>
    </row>
    <row r="53" spans="1:17" ht="18" x14ac:dyDescent="0.35">
      <c r="A53" t="s">
        <v>35</v>
      </c>
      <c r="H53" s="4" t="s">
        <v>36</v>
      </c>
      <c r="I53" s="5"/>
      <c r="J53" s="5"/>
      <c r="K53" s="5"/>
      <c r="L53" s="5"/>
      <c r="M53" s="5"/>
      <c r="N53" s="5"/>
      <c r="O53" s="6"/>
    </row>
    <row r="54" spans="1:17" x14ac:dyDescent="0.25">
      <c r="H54" s="7"/>
      <c r="I54" s="8"/>
      <c r="J54" s="8"/>
      <c r="K54" s="8"/>
      <c r="L54" s="8"/>
      <c r="M54" s="8"/>
      <c r="N54" s="8"/>
      <c r="O54" s="9"/>
    </row>
    <row r="55" spans="1:17" x14ac:dyDescent="0.25">
      <c r="H55" s="7"/>
      <c r="I55" s="10" t="s">
        <v>4</v>
      </c>
      <c r="J55" s="10" t="s">
        <v>37</v>
      </c>
      <c r="K55" s="8"/>
      <c r="L55" s="8"/>
      <c r="M55" s="8"/>
      <c r="N55" s="8"/>
      <c r="O55" s="9"/>
    </row>
    <row r="56" spans="1:17" x14ac:dyDescent="0.25">
      <c r="H56" s="7"/>
      <c r="I56" s="16">
        <f>C9</f>
        <v>0.50900000000000001</v>
      </c>
      <c r="J56" s="16">
        <f>I56*$J$51</f>
        <v>0.16911396040131713</v>
      </c>
      <c r="K56" s="8"/>
      <c r="L56" s="8"/>
      <c r="M56" s="8"/>
      <c r="N56" s="8"/>
      <c r="O56" s="9"/>
    </row>
    <row r="57" spans="1:17" x14ac:dyDescent="0.25">
      <c r="H57" s="7"/>
      <c r="I57" s="16">
        <f>H9</f>
        <v>1.53</v>
      </c>
      <c r="J57" s="16">
        <f>I57*$J$51</f>
        <v>0.50833862360317328</v>
      </c>
      <c r="K57" s="8"/>
      <c r="L57" s="8"/>
      <c r="M57" s="8"/>
      <c r="N57" s="8"/>
      <c r="O57" s="9"/>
    </row>
    <row r="58" spans="1:17" x14ac:dyDescent="0.25">
      <c r="C58" t="s">
        <v>23</v>
      </c>
      <c r="D58" t="s">
        <v>24</v>
      </c>
      <c r="E58" t="s">
        <v>25</v>
      </c>
      <c r="F58" t="s">
        <v>26</v>
      </c>
      <c r="H58" s="7"/>
      <c r="I58" s="16">
        <f>M9</f>
        <v>7.63</v>
      </c>
      <c r="J58" s="16">
        <f>I58*$J$51</f>
        <v>2.5350481686877204</v>
      </c>
      <c r="K58" s="8"/>
      <c r="L58" s="8"/>
      <c r="M58" s="8"/>
      <c r="N58" s="8"/>
      <c r="O58" s="9"/>
    </row>
    <row r="59" spans="1:17" ht="18" x14ac:dyDescent="0.35">
      <c r="B59" t="s">
        <v>38</v>
      </c>
      <c r="C59">
        <f>F35</f>
        <v>1.6831518053936803E-2</v>
      </c>
      <c r="D59">
        <f>K35</f>
        <v>0.24035390573069534</v>
      </c>
      <c r="E59">
        <f>P35</f>
        <v>1.6816658407662313</v>
      </c>
      <c r="F59">
        <f>U35</f>
        <v>3.1168894751017406</v>
      </c>
      <c r="H59" s="11"/>
      <c r="I59" s="17">
        <f>R9</f>
        <v>15.3</v>
      </c>
      <c r="J59" s="17">
        <f>I59*$J$51</f>
        <v>5.0833862360317328</v>
      </c>
      <c r="K59" s="12"/>
      <c r="L59" s="12"/>
      <c r="M59" s="12"/>
      <c r="N59" s="12"/>
      <c r="O59" s="13"/>
    </row>
    <row r="61" spans="1:17" x14ac:dyDescent="0.25">
      <c r="B61" t="s">
        <v>39</v>
      </c>
      <c r="D61">
        <v>99.7</v>
      </c>
      <c r="E61" t="s">
        <v>40</v>
      </c>
    </row>
    <row r="62" spans="1:17" ht="18" x14ac:dyDescent="0.35">
      <c r="B62" t="s">
        <v>41</v>
      </c>
      <c r="D62">
        <f>(100-D61)/2/SQRT(3)/100</f>
        <v>8.6602540378443046E-4</v>
      </c>
    </row>
    <row r="64" spans="1:17" ht="18" x14ac:dyDescent="0.35">
      <c r="B64" t="s">
        <v>42</v>
      </c>
      <c r="C64">
        <f>SQRT(SUMSQ($D$62,C59))</f>
        <v>1.6853782958137338E-2</v>
      </c>
      <c r="D64">
        <f>SQRT(SUMSQ($D$62,D59))</f>
        <v>0.24035546592495038</v>
      </c>
      <c r="E64">
        <f>SQRT(SUMSQ($D$62,E59))</f>
        <v>1.6816660637593883</v>
      </c>
      <c r="F64">
        <f>SQRT(SUMSQ($D$62,F59))</f>
        <v>3.1168895954139928</v>
      </c>
    </row>
    <row r="66" spans="1:6" ht="18" x14ac:dyDescent="0.35">
      <c r="A66" t="s">
        <v>43</v>
      </c>
    </row>
    <row r="68" spans="1:6" x14ac:dyDescent="0.25">
      <c r="C68" t="s">
        <v>23</v>
      </c>
      <c r="D68" t="s">
        <v>24</v>
      </c>
      <c r="E68" t="s">
        <v>25</v>
      </c>
      <c r="F68" t="s">
        <v>26</v>
      </c>
    </row>
    <row r="69" spans="1:6" ht="18" x14ac:dyDescent="0.35">
      <c r="B69" t="s">
        <v>44</v>
      </c>
      <c r="C69">
        <f>SQRT(SUMSQ(C51,C64))</f>
        <v>3.3068673277306231</v>
      </c>
      <c r="D69">
        <f>SQRT(SUMSQ(D51,D64))</f>
        <v>15.713082611614196</v>
      </c>
      <c r="E69">
        <f>SQRT(SUMSQ(E51,E64))</f>
        <v>22.16812118479691</v>
      </c>
      <c r="F69">
        <f>SQRT(SUMSQ(F51,F64))</f>
        <v>20.843256012012937</v>
      </c>
    </row>
    <row r="70" spans="1:6" x14ac:dyDescent="0.25">
      <c r="B70" t="s">
        <v>45</v>
      </c>
      <c r="C70">
        <f>2*C69</f>
        <v>6.6137346554612462</v>
      </c>
      <c r="D70">
        <f>2*D69</f>
        <v>31.426165223228391</v>
      </c>
      <c r="E70">
        <f>2*E69</f>
        <v>44.336242369593819</v>
      </c>
      <c r="F70">
        <f>2*F69</f>
        <v>41.686512024025873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6145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6145" r:id="rId4"/>
      </mc:Fallback>
    </mc:AlternateContent>
    <mc:AlternateContent xmlns:mc="http://schemas.openxmlformats.org/markup-compatibility/2006">
      <mc:Choice Requires="x14">
        <oleObject progId="Equation.3" shapeId="6146" r:id="rId6">
          <objectPr defaultSize="0" autoPict="0" r:id="rId7">
            <anchor moveWithCells="1">
              <from>
                <xdr:col>1</xdr:col>
                <xdr:colOff>228600</xdr:colOff>
                <xdr:row>54</xdr:row>
                <xdr:rowOff>152400</xdr:rowOff>
              </from>
              <to>
                <xdr:col>2</xdr:col>
                <xdr:colOff>476250</xdr:colOff>
                <xdr:row>56</xdr:row>
                <xdr:rowOff>114300</xdr:rowOff>
              </to>
            </anchor>
          </objectPr>
        </oleObject>
      </mc:Choice>
      <mc:Fallback>
        <oleObject progId="Equation.3" shapeId="6146" r:id="rId6"/>
      </mc:Fallback>
    </mc:AlternateContent>
    <mc:AlternateContent xmlns:mc="http://schemas.openxmlformats.org/markup-compatibility/2006">
      <mc:Choice Requires="x14">
        <oleObject progId="Equation.3" shapeId="6147" r:id="rId8">
          <objectPr defaultSize="0" autoPict="0" r:id="rId9">
            <anchor moveWithCells="1">
              <from>
                <xdr:col>1</xdr:col>
                <xdr:colOff>295275</xdr:colOff>
                <xdr:row>44</xdr:row>
                <xdr:rowOff>133350</xdr:rowOff>
              </from>
              <to>
                <xdr:col>2</xdr:col>
                <xdr:colOff>542925</xdr:colOff>
                <xdr:row>46</xdr:row>
                <xdr:rowOff>95250</xdr:rowOff>
              </to>
            </anchor>
          </objectPr>
        </oleObject>
      </mc:Choice>
      <mc:Fallback>
        <oleObject progId="Equation.3" shapeId="6147" r:id="rId8"/>
      </mc:Fallback>
    </mc:AlternateContent>
    <mc:AlternateContent xmlns:mc="http://schemas.openxmlformats.org/markup-compatibility/2006">
      <mc:Choice Requires="x14">
        <oleObject progId="Equation.3" shapeId="6148" r:id="rId10">
          <objectPr defaultSize="0" autoPict="0" r:id="rId11">
            <anchor moveWithCells="1" sizeWithCells="1">
              <from>
                <xdr:col>10</xdr:col>
                <xdr:colOff>666750</xdr:colOff>
                <xdr:row>43</xdr:row>
                <xdr:rowOff>38100</xdr:rowOff>
              </from>
              <to>
                <xdr:col>16</xdr:col>
                <xdr:colOff>695325</xdr:colOff>
                <xdr:row>45</xdr:row>
                <xdr:rowOff>171450</xdr:rowOff>
              </to>
            </anchor>
          </objectPr>
        </oleObject>
      </mc:Choice>
      <mc:Fallback>
        <oleObject progId="Equation.3" shapeId="6148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70"/>
  <sheetViews>
    <sheetView topLeftCell="A33" zoomScale="54" workbookViewId="0">
      <selection activeCell="L43" sqref="L43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6" spans="1:21" x14ac:dyDescent="0.25">
      <c r="F6" t="s">
        <v>1</v>
      </c>
      <c r="K6" t="s">
        <v>1</v>
      </c>
      <c r="P6" t="s">
        <v>1</v>
      </c>
      <c r="U6" t="s">
        <v>1</v>
      </c>
    </row>
    <row r="7" spans="1:21" x14ac:dyDescent="0.25">
      <c r="B7" t="s">
        <v>2</v>
      </c>
      <c r="C7" t="s">
        <v>3</v>
      </c>
      <c r="D7" t="s">
        <v>4</v>
      </c>
      <c r="E7" t="s">
        <v>5</v>
      </c>
      <c r="F7" t="s">
        <v>6</v>
      </c>
      <c r="H7" t="s">
        <v>3</v>
      </c>
      <c r="I7" t="s">
        <v>4</v>
      </c>
      <c r="J7" t="s">
        <v>5</v>
      </c>
      <c r="K7" t="s">
        <v>6</v>
      </c>
      <c r="M7" t="s">
        <v>3</v>
      </c>
      <c r="N7" t="s">
        <v>4</v>
      </c>
      <c r="O7" t="s">
        <v>5</v>
      </c>
      <c r="P7" t="s">
        <v>6</v>
      </c>
      <c r="R7" t="s">
        <v>3</v>
      </c>
      <c r="S7" t="s">
        <v>4</v>
      </c>
      <c r="T7" t="s">
        <v>5</v>
      </c>
      <c r="U7" t="s">
        <v>6</v>
      </c>
    </row>
    <row r="8" spans="1:21" x14ac:dyDescent="0.25">
      <c r="C8">
        <v>1.6299999999999999E-2</v>
      </c>
      <c r="D8">
        <v>1.04E-2</v>
      </c>
      <c r="E8">
        <f>D8/C8*100</f>
        <v>63.803680981595093</v>
      </c>
      <c r="F8">
        <f>D8-C8</f>
        <v>-5.899999999999999E-3</v>
      </c>
      <c r="H8">
        <v>4.87E-2</v>
      </c>
      <c r="I8">
        <v>2.0199999999999999E-2</v>
      </c>
      <c r="J8">
        <f>I8/H8*100</f>
        <v>41.478439425051334</v>
      </c>
      <c r="K8">
        <f>I8-H8</f>
        <v>-2.8500000000000001E-2</v>
      </c>
      <c r="M8">
        <v>0.24399999999999999</v>
      </c>
      <c r="N8">
        <v>0.10199999999999999</v>
      </c>
      <c r="O8">
        <f>N8/M8*100</f>
        <v>41.803278688524586</v>
      </c>
      <c r="P8">
        <f>N8-M8</f>
        <v>-0.14200000000000002</v>
      </c>
      <c r="R8">
        <v>0.48699999999999999</v>
      </c>
      <c r="S8">
        <v>0.17799999999999999</v>
      </c>
      <c r="T8">
        <f>S8/R8*100</f>
        <v>36.550308008213548</v>
      </c>
      <c r="U8">
        <f>S8-R8</f>
        <v>-0.309</v>
      </c>
    </row>
    <row r="9" spans="1:21" x14ac:dyDescent="0.25">
      <c r="C9">
        <v>1.6299999999999999E-2</v>
      </c>
      <c r="D9">
        <v>8.94E-3</v>
      </c>
      <c r="E9">
        <f>D9/C9*100</f>
        <v>54.846625766871171</v>
      </c>
      <c r="F9">
        <f>D9-C9</f>
        <v>-7.3599999999999985E-3</v>
      </c>
      <c r="H9">
        <v>4.87E-2</v>
      </c>
      <c r="I9">
        <v>0.02</v>
      </c>
      <c r="J9">
        <f>I9/H9*100</f>
        <v>41.067761806981515</v>
      </c>
      <c r="K9">
        <f>I9-H9</f>
        <v>-2.87E-2</v>
      </c>
      <c r="M9">
        <v>0.24399999999999999</v>
      </c>
      <c r="N9">
        <v>9.7500000000000003E-2</v>
      </c>
      <c r="O9">
        <f>N9/M9*100</f>
        <v>39.959016393442624</v>
      </c>
      <c r="P9">
        <f>N9-M9</f>
        <v>-0.14649999999999999</v>
      </c>
      <c r="R9">
        <v>0.48699999999999999</v>
      </c>
      <c r="S9">
        <v>0.191</v>
      </c>
      <c r="T9">
        <f>S9/R9*100</f>
        <v>39.219712525667354</v>
      </c>
      <c r="U9">
        <f>S9-R9</f>
        <v>-0.29599999999999999</v>
      </c>
    </row>
    <row r="10" spans="1:21" x14ac:dyDescent="0.25">
      <c r="C10">
        <v>1.6299999999999999E-2</v>
      </c>
      <c r="D10">
        <v>7.5900000000000004E-3</v>
      </c>
      <c r="E10">
        <f>D10/C10*100</f>
        <v>46.564417177914116</v>
      </c>
      <c r="F10">
        <f>D10-C10</f>
        <v>-8.709999999999999E-3</v>
      </c>
      <c r="H10">
        <v>4.87E-2</v>
      </c>
      <c r="I10">
        <v>2.0500000000000001E-2</v>
      </c>
      <c r="J10">
        <f>I10/H10*100</f>
        <v>42.094455852156059</v>
      </c>
      <c r="K10">
        <f>I10-H10</f>
        <v>-2.8199999999999999E-2</v>
      </c>
      <c r="M10">
        <v>0.24399999999999999</v>
      </c>
      <c r="N10">
        <v>9.5899999999999999E-2</v>
      </c>
      <c r="O10">
        <f>N10/M10*100</f>
        <v>39.303278688524593</v>
      </c>
      <c r="P10">
        <f>N10-M10</f>
        <v>-0.14810000000000001</v>
      </c>
      <c r="R10">
        <v>0.48699999999999999</v>
      </c>
      <c r="S10">
        <v>0.22600000000000001</v>
      </c>
      <c r="T10">
        <f>S10/R10*100</f>
        <v>46.406570841889121</v>
      </c>
      <c r="U10">
        <f>S10-R10</f>
        <v>-0.26100000000000001</v>
      </c>
    </row>
    <row r="11" spans="1:21" x14ac:dyDescent="0.25">
      <c r="C11">
        <v>1.6299999999999999E-2</v>
      </c>
      <c r="D11">
        <v>7.7200000000000003E-3</v>
      </c>
      <c r="E11">
        <f>D11/C11*100</f>
        <v>47.361963190184056</v>
      </c>
      <c r="F11">
        <f>D11-C11</f>
        <v>-8.5799999999999974E-3</v>
      </c>
      <c r="H11">
        <v>4.87E-2</v>
      </c>
      <c r="I11">
        <v>1.4500000000000001E-2</v>
      </c>
      <c r="J11">
        <f>I11/H11*100</f>
        <v>29.774127310061605</v>
      </c>
      <c r="K11">
        <f>I11-H11</f>
        <v>-3.4200000000000001E-2</v>
      </c>
      <c r="M11">
        <v>0.24399999999999999</v>
      </c>
      <c r="N11">
        <v>6.9500000000000006E-2</v>
      </c>
      <c r="O11">
        <f>N11/M11*100</f>
        <v>28.483606557377051</v>
      </c>
      <c r="P11">
        <f>N11-M11</f>
        <v>-0.17449999999999999</v>
      </c>
      <c r="R11">
        <v>0.48699999999999999</v>
      </c>
      <c r="S11">
        <v>0.17199999999999999</v>
      </c>
      <c r="T11">
        <f>S11/R11*100</f>
        <v>35.318275154004105</v>
      </c>
      <c r="U11">
        <f>S11-R11</f>
        <v>-0.315</v>
      </c>
    </row>
    <row r="12" spans="1:21" x14ac:dyDescent="0.25">
      <c r="C12">
        <v>1.6299999999999999E-2</v>
      </c>
      <c r="D12">
        <v>8.2799999999999992E-3</v>
      </c>
      <c r="E12">
        <f>D12/C12*100</f>
        <v>50.797546012269933</v>
      </c>
      <c r="F12">
        <f>D12-C12</f>
        <v>-8.0199999999999994E-3</v>
      </c>
      <c r="H12">
        <v>4.87E-2</v>
      </c>
      <c r="I12">
        <v>1.6899999999999998E-2</v>
      </c>
      <c r="J12">
        <f>I12/H12*100</f>
        <v>34.70225872689938</v>
      </c>
      <c r="K12">
        <f>I12-H12</f>
        <v>-3.1800000000000002E-2</v>
      </c>
      <c r="M12">
        <v>0.24399999999999999</v>
      </c>
      <c r="N12">
        <v>0.1</v>
      </c>
      <c r="O12">
        <f>N12/M12*100</f>
        <v>40.983606557377051</v>
      </c>
      <c r="P12">
        <f>N12-M12</f>
        <v>-0.14399999999999999</v>
      </c>
      <c r="R12">
        <v>0.48699999999999999</v>
      </c>
      <c r="S12">
        <v>0.216</v>
      </c>
      <c r="T12">
        <f>S12/R12*100</f>
        <v>44.353182751540047</v>
      </c>
      <c r="U12">
        <f>S12-R12</f>
        <v>-0.27100000000000002</v>
      </c>
    </row>
    <row r="13" spans="1:21" x14ac:dyDescent="0.25">
      <c r="C13" t="s">
        <v>7</v>
      </c>
      <c r="D13">
        <f>AVERAGE(D8:D12)</f>
        <v>8.5859999999999999E-3</v>
      </c>
      <c r="E13">
        <f>AVERAGE(E8:E12)</f>
        <v>52.674846625766875</v>
      </c>
      <c r="F13">
        <f>D13-C12</f>
        <v>-7.7139999999999986E-3</v>
      </c>
      <c r="H13" t="s">
        <v>7</v>
      </c>
      <c r="I13">
        <f>AVERAGE(I8:I12)</f>
        <v>1.8419999999999999E-2</v>
      </c>
      <c r="J13">
        <f>AVERAGE(J8:J12)</f>
        <v>37.823408624229977</v>
      </c>
      <c r="K13">
        <f>I13-H12</f>
        <v>-3.0280000000000001E-2</v>
      </c>
      <c r="M13" t="s">
        <v>7</v>
      </c>
      <c r="N13">
        <f>AVERAGE(N8:N12)</f>
        <v>9.2979999999999993E-2</v>
      </c>
      <c r="O13">
        <f>AVERAGE(O8:O12)</f>
        <v>38.106557377049178</v>
      </c>
      <c r="P13">
        <f>AVERAGE(P8:P12)</f>
        <v>-0.15101999999999999</v>
      </c>
      <c r="R13" t="s">
        <v>7</v>
      </c>
      <c r="S13">
        <f>AVERAGE(S8:S12)</f>
        <v>0.19659999999999997</v>
      </c>
      <c r="T13">
        <f>AVERAGE(T8:T12)</f>
        <v>40.369609856262834</v>
      </c>
      <c r="U13">
        <f>AVERAGE(U8:U12)</f>
        <v>-0.29039999999999999</v>
      </c>
    </row>
    <row r="14" spans="1:21" x14ac:dyDescent="0.25">
      <c r="C14" t="s">
        <v>8</v>
      </c>
      <c r="D14">
        <f>STDEV(D8:D12)</f>
        <v>1.1458097573332142E-3</v>
      </c>
      <c r="E14">
        <f>STDEV(E8:E12)</f>
        <v>7.0295077137007338</v>
      </c>
      <c r="F14">
        <f>STDEV(F8:F12)</f>
        <v>1.1458097573332142E-3</v>
      </c>
      <c r="H14" t="s">
        <v>8</v>
      </c>
      <c r="I14">
        <f>STDEV(I8:I12)</f>
        <v>2.6300190113381309E-3</v>
      </c>
      <c r="J14">
        <f>STDEV(J8:J12)</f>
        <v>5.4004497152733704</v>
      </c>
      <c r="K14">
        <f>STDEV(K8:K12)</f>
        <v>2.6300190113381318E-3</v>
      </c>
      <c r="M14" t="s">
        <v>8</v>
      </c>
      <c r="N14">
        <f>STDEV(N8:N12)</f>
        <v>1.3331429030677874E-2</v>
      </c>
      <c r="O14">
        <f>STDEV(O8:O12)</f>
        <v>5.4637004224089694</v>
      </c>
      <c r="P14">
        <f>STDEV(P8:P12)</f>
        <v>1.3331429030677839E-2</v>
      </c>
      <c r="R14" t="s">
        <v>8</v>
      </c>
      <c r="S14">
        <f>STDEV(S8:S12)</f>
        <v>2.3575410919006608E-2</v>
      </c>
      <c r="T14">
        <f>STDEV(T8:T12)</f>
        <v>4.8409468006173322</v>
      </c>
      <c r="U14">
        <f>STDEV(U8:U12)</f>
        <v>2.3575410919006258E-2</v>
      </c>
    </row>
    <row r="15" spans="1:21" x14ac:dyDescent="0.25">
      <c r="C15" s="1" t="s">
        <v>9</v>
      </c>
      <c r="D15" s="1">
        <f>D14/D13</f>
        <v>0.13345093842688263</v>
      </c>
      <c r="E15" s="1">
        <f>E14/E13</f>
        <v>0.13345093842688324</v>
      </c>
      <c r="H15" s="1" t="s">
        <v>9</v>
      </c>
      <c r="I15" s="1">
        <f>I14/I13</f>
        <v>0.14278061950804186</v>
      </c>
      <c r="J15" s="1">
        <f>J14/J13</f>
        <v>0.14278061950804188</v>
      </c>
      <c r="M15" s="1" t="s">
        <v>9</v>
      </c>
      <c r="N15" s="1">
        <f>N14/N13</f>
        <v>0.1433795335628939</v>
      </c>
      <c r="O15" s="1">
        <f>O14/O13</f>
        <v>0.14337953356289401</v>
      </c>
      <c r="R15" s="1" t="s">
        <v>9</v>
      </c>
      <c r="S15" s="1">
        <f>S14/S13</f>
        <v>0.11991562013736833</v>
      </c>
      <c r="T15" s="1">
        <f>T14/T13</f>
        <v>0.11991562013736728</v>
      </c>
    </row>
    <row r="16" spans="1:21" x14ac:dyDescent="0.25">
      <c r="C16" s="1" t="s">
        <v>10</v>
      </c>
      <c r="F16" s="1">
        <f>F13/D13</f>
        <v>-0.89843931982296743</v>
      </c>
      <c r="H16" s="1" t="s">
        <v>10</v>
      </c>
      <c r="K16" s="1">
        <f>K13/I13</f>
        <v>-1.6438653637350706</v>
      </c>
      <c r="M16" s="1" t="s">
        <v>10</v>
      </c>
      <c r="P16" s="1">
        <f>P13/N13</f>
        <v>-1.6242202624220263</v>
      </c>
      <c r="R16" s="1" t="s">
        <v>10</v>
      </c>
      <c r="U16" s="1">
        <f>U13/S13</f>
        <v>-1.4771108850457784</v>
      </c>
    </row>
    <row r="17" spans="2:21" x14ac:dyDescent="0.25">
      <c r="C17" t="s">
        <v>11</v>
      </c>
      <c r="D17">
        <f>COUNT(D8:D12)-1</f>
        <v>4</v>
      </c>
      <c r="E17">
        <f>COUNT(E8:E12)-1</f>
        <v>4</v>
      </c>
      <c r="F17">
        <f>COUNT(F8:F12)-1</f>
        <v>4</v>
      </c>
      <c r="H17" t="s">
        <v>11</v>
      </c>
      <c r="I17">
        <f>COUNT(I8:I12)-1</f>
        <v>4</v>
      </c>
      <c r="J17">
        <f>COUNT(J8:J12)-1</f>
        <v>4</v>
      </c>
      <c r="K17">
        <f>COUNT(K8:K12)-1</f>
        <v>4</v>
      </c>
      <c r="M17" t="s">
        <v>11</v>
      </c>
      <c r="N17">
        <f>COUNT(N8:N12)-1</f>
        <v>4</v>
      </c>
      <c r="O17">
        <f>COUNT(O8:O12)-1</f>
        <v>4</v>
      </c>
      <c r="P17">
        <f>COUNT(P8:P12)-1</f>
        <v>4</v>
      </c>
      <c r="R17" t="s">
        <v>11</v>
      </c>
      <c r="S17">
        <f>COUNT(S8:S12)-1</f>
        <v>4</v>
      </c>
      <c r="T17">
        <f>COUNT(T8:T12)-1</f>
        <v>4</v>
      </c>
      <c r="U17">
        <f>COUNT(U8:U12)-1</f>
        <v>4</v>
      </c>
    </row>
    <row r="19" spans="2:21" x14ac:dyDescent="0.25">
      <c r="B19" t="s">
        <v>12</v>
      </c>
      <c r="C19">
        <f>C9</f>
        <v>1.6299999999999999E-2</v>
      </c>
      <c r="D19">
        <v>1.0800000000000001E-2</v>
      </c>
      <c r="E19">
        <f>D19/C19*100</f>
        <v>66.25766871165645</v>
      </c>
      <c r="F19">
        <f>D19-C19</f>
        <v>-5.4999999999999979E-3</v>
      </c>
      <c r="H19">
        <f>H11</f>
        <v>4.87E-2</v>
      </c>
      <c r="I19">
        <v>3.8600000000000002E-2</v>
      </c>
      <c r="J19">
        <f>I19/H19*100</f>
        <v>79.260780287474347</v>
      </c>
      <c r="K19">
        <f>I19-H19</f>
        <v>-1.0099999999999998E-2</v>
      </c>
      <c r="M19">
        <f>M12</f>
        <v>0.24399999999999999</v>
      </c>
      <c r="N19">
        <v>0.189</v>
      </c>
      <c r="O19">
        <f>N19/M19*100</f>
        <v>77.459016393442624</v>
      </c>
      <c r="P19">
        <f>N19-M19</f>
        <v>-5.4999999999999993E-2</v>
      </c>
      <c r="R19">
        <f>R10</f>
        <v>0.48699999999999999</v>
      </c>
      <c r="S19">
        <v>0.39200000000000002</v>
      </c>
      <c r="T19">
        <f>S19/R19*100</f>
        <v>80.492813141683783</v>
      </c>
      <c r="U19">
        <f>S19-R19</f>
        <v>-9.4999999999999973E-2</v>
      </c>
    </row>
    <row r="20" spans="2:21" x14ac:dyDescent="0.25">
      <c r="C20" t="s">
        <v>7</v>
      </c>
      <c r="D20">
        <f>AVERAGE(D19:D19)</f>
        <v>1.0800000000000001E-2</v>
      </c>
      <c r="E20">
        <f>AVERAGE(E19:E19)</f>
        <v>66.25766871165645</v>
      </c>
      <c r="F20">
        <f>D20-C19</f>
        <v>-5.4999999999999979E-3</v>
      </c>
      <c r="H20" t="s">
        <v>7</v>
      </c>
      <c r="I20">
        <f>AVERAGE(I19:I19)</f>
        <v>3.8600000000000002E-2</v>
      </c>
      <c r="J20">
        <f>AVERAGE(J19:J19)</f>
        <v>79.260780287474347</v>
      </c>
      <c r="K20">
        <f>I20-H19</f>
        <v>-1.0099999999999998E-2</v>
      </c>
      <c r="M20" t="s">
        <v>7</v>
      </c>
      <c r="N20">
        <f>AVERAGE(N19:N19)</f>
        <v>0.189</v>
      </c>
      <c r="O20">
        <f>AVERAGE(O19:O19)</f>
        <v>77.459016393442624</v>
      </c>
      <c r="P20">
        <f>N20-M19</f>
        <v>-5.4999999999999993E-2</v>
      </c>
      <c r="R20" t="s">
        <v>7</v>
      </c>
      <c r="S20">
        <f>AVERAGE(S19:S19)</f>
        <v>0.39200000000000002</v>
      </c>
      <c r="T20">
        <f>AVERAGE(T19:T19)</f>
        <v>80.492813141683783</v>
      </c>
      <c r="U20">
        <f>S20-R19</f>
        <v>-9.4999999999999973E-2</v>
      </c>
    </row>
    <row r="21" spans="2:21" x14ac:dyDescent="0.25">
      <c r="C21" t="s">
        <v>8</v>
      </c>
      <c r="D21">
        <v>0</v>
      </c>
      <c r="E21">
        <v>0</v>
      </c>
      <c r="F21">
        <v>0</v>
      </c>
      <c r="H21" t="s">
        <v>8</v>
      </c>
      <c r="I21">
        <v>0</v>
      </c>
      <c r="J21">
        <v>0</v>
      </c>
      <c r="K21">
        <v>0</v>
      </c>
      <c r="M21" t="s">
        <v>8</v>
      </c>
      <c r="N21">
        <v>0</v>
      </c>
      <c r="O21">
        <v>0</v>
      </c>
      <c r="P21">
        <v>0</v>
      </c>
      <c r="R21" t="s">
        <v>8</v>
      </c>
      <c r="S21">
        <v>0</v>
      </c>
      <c r="T21">
        <v>0</v>
      </c>
      <c r="U21">
        <v>0</v>
      </c>
    </row>
    <row r="22" spans="2:21" x14ac:dyDescent="0.25">
      <c r="C22" s="1" t="s">
        <v>9</v>
      </c>
      <c r="D22" s="1">
        <f>D21/D20</f>
        <v>0</v>
      </c>
      <c r="E22" s="1">
        <f>E21/E20</f>
        <v>0</v>
      </c>
      <c r="H22" s="1" t="s">
        <v>9</v>
      </c>
      <c r="I22" s="1">
        <f>I21/I20</f>
        <v>0</v>
      </c>
      <c r="J22" s="1">
        <f>J21/J20</f>
        <v>0</v>
      </c>
      <c r="M22" s="1" t="s">
        <v>9</v>
      </c>
      <c r="N22" s="1">
        <f>N21/N20</f>
        <v>0</v>
      </c>
      <c r="O22" s="1">
        <f>O21/O20</f>
        <v>0</v>
      </c>
      <c r="R22" s="1" t="s">
        <v>9</v>
      </c>
      <c r="S22" s="1">
        <f>S21/S20</f>
        <v>0</v>
      </c>
      <c r="T22" s="1">
        <f>T21/T20</f>
        <v>0</v>
      </c>
    </row>
    <row r="23" spans="2:21" x14ac:dyDescent="0.25">
      <c r="C23" s="1" t="s">
        <v>10</v>
      </c>
      <c r="F23" s="1">
        <f>F20/D20</f>
        <v>-0.50925925925925908</v>
      </c>
      <c r="H23" s="1" t="s">
        <v>10</v>
      </c>
      <c r="K23" s="1">
        <f>K20/I20</f>
        <v>-0.26165803108808283</v>
      </c>
      <c r="M23" s="1" t="s">
        <v>10</v>
      </c>
      <c r="P23" s="1">
        <f>P20/N20</f>
        <v>-0.29100529100529099</v>
      </c>
      <c r="R23" s="1" t="s">
        <v>10</v>
      </c>
      <c r="U23" s="1">
        <f>U20/S20</f>
        <v>-0.24234693877551014</v>
      </c>
    </row>
    <row r="24" spans="2:21" x14ac:dyDescent="0.25">
      <c r="C24" t="s">
        <v>11</v>
      </c>
      <c r="D24">
        <f>COUNT(D19:D19)-1</f>
        <v>0</v>
      </c>
      <c r="E24">
        <f>COUNT(E19:E19)-1</f>
        <v>0</v>
      </c>
      <c r="F24">
        <f>COUNT(F19:F19)-1</f>
        <v>0</v>
      </c>
      <c r="H24" t="s">
        <v>11</v>
      </c>
      <c r="I24">
        <f>COUNT(I19:I19)-1</f>
        <v>0</v>
      </c>
      <c r="J24">
        <f>COUNT(J19:J19)-1</f>
        <v>0</v>
      </c>
      <c r="K24">
        <f>COUNT(K19:K19)-1</f>
        <v>0</v>
      </c>
      <c r="M24" t="s">
        <v>11</v>
      </c>
      <c r="N24">
        <f>COUNT(N19:N19)-1</f>
        <v>0</v>
      </c>
      <c r="O24">
        <f>COUNT(O19:O19)-1</f>
        <v>0</v>
      </c>
      <c r="P24">
        <f>COUNT(P19:P19)-1</f>
        <v>0</v>
      </c>
      <c r="R24" t="s">
        <v>11</v>
      </c>
      <c r="S24">
        <f>COUNT(S19:S19)-1</f>
        <v>0</v>
      </c>
      <c r="T24">
        <f>COUNT(T19:T19)-1</f>
        <v>0</v>
      </c>
      <c r="U24">
        <f>COUNT(U19:U19)-1</f>
        <v>0</v>
      </c>
    </row>
    <row r="26" spans="2:21" x14ac:dyDescent="0.25">
      <c r="B26" t="s">
        <v>13</v>
      </c>
      <c r="C26">
        <f>C19</f>
        <v>1.6299999999999999E-2</v>
      </c>
      <c r="D26">
        <v>1.0200000000000001E-2</v>
      </c>
      <c r="E26">
        <f>D26/C26*100</f>
        <v>62.576687116564422</v>
      </c>
      <c r="F26">
        <f>D26-C26</f>
        <v>-6.0999999999999978E-3</v>
      </c>
      <c r="H26">
        <f>H12</f>
        <v>4.87E-2</v>
      </c>
      <c r="I26">
        <v>2.3800000000000002E-2</v>
      </c>
      <c r="J26">
        <f>I26/H26*100</f>
        <v>48.870636550308014</v>
      </c>
      <c r="K26">
        <f>I26-H26</f>
        <v>-2.4899999999999999E-2</v>
      </c>
      <c r="M26">
        <f>M10</f>
        <v>0.24399999999999999</v>
      </c>
      <c r="N26">
        <v>0.114</v>
      </c>
      <c r="O26">
        <f>N26/M26*100</f>
        <v>46.721311475409841</v>
      </c>
      <c r="P26">
        <f>N26-M26</f>
        <v>-0.13</v>
      </c>
      <c r="R26">
        <f>R11</f>
        <v>0.48699999999999999</v>
      </c>
      <c r="S26">
        <v>0.20499999999999999</v>
      </c>
      <c r="T26">
        <f>S26/R26*100</f>
        <v>42.094455852156052</v>
      </c>
      <c r="U26">
        <f>S26-R26</f>
        <v>-0.28200000000000003</v>
      </c>
    </row>
    <row r="27" spans="2:21" x14ac:dyDescent="0.25">
      <c r="C27" t="s">
        <v>7</v>
      </c>
      <c r="D27">
        <f>AVERAGE(D26:D26)</f>
        <v>1.0200000000000001E-2</v>
      </c>
      <c r="E27">
        <f>AVERAGE(E26:E26)</f>
        <v>62.576687116564422</v>
      </c>
      <c r="F27">
        <f>D27-C26</f>
        <v>-6.0999999999999978E-3</v>
      </c>
      <c r="H27" t="s">
        <v>7</v>
      </c>
      <c r="I27">
        <f>AVERAGE(I26:I26)</f>
        <v>2.3800000000000002E-2</v>
      </c>
      <c r="J27">
        <f>AVERAGE(J26:J26)</f>
        <v>48.870636550308014</v>
      </c>
      <c r="K27">
        <f>I27-H26</f>
        <v>-2.4899999999999999E-2</v>
      </c>
      <c r="M27" t="s">
        <v>7</v>
      </c>
      <c r="N27">
        <f>AVERAGE(N26:N26)</f>
        <v>0.114</v>
      </c>
      <c r="O27">
        <f>AVERAGE(O26:O26)</f>
        <v>46.721311475409841</v>
      </c>
      <c r="P27">
        <f>N27-M26</f>
        <v>-0.13</v>
      </c>
      <c r="R27" t="s">
        <v>7</v>
      </c>
      <c r="S27">
        <f>AVERAGE(S26:S26)</f>
        <v>0.20499999999999999</v>
      </c>
      <c r="T27">
        <f>AVERAGE(T26:T26)</f>
        <v>42.094455852156052</v>
      </c>
      <c r="U27">
        <f>S27-R26</f>
        <v>-0.28200000000000003</v>
      </c>
    </row>
    <row r="28" spans="2:21" x14ac:dyDescent="0.25">
      <c r="C28" t="s">
        <v>8</v>
      </c>
      <c r="D28">
        <v>0</v>
      </c>
      <c r="E28">
        <v>0</v>
      </c>
      <c r="F28">
        <v>0</v>
      </c>
      <c r="H28" t="s">
        <v>8</v>
      </c>
      <c r="I28">
        <v>0</v>
      </c>
      <c r="J28">
        <v>0</v>
      </c>
      <c r="K28">
        <v>0</v>
      </c>
      <c r="M28" t="s">
        <v>8</v>
      </c>
      <c r="N28">
        <v>0</v>
      </c>
      <c r="O28">
        <v>0</v>
      </c>
      <c r="P28">
        <v>0</v>
      </c>
      <c r="R28" t="s">
        <v>8</v>
      </c>
      <c r="S28">
        <v>0</v>
      </c>
      <c r="T28">
        <v>0</v>
      </c>
      <c r="U28">
        <v>0</v>
      </c>
    </row>
    <row r="29" spans="2:21" x14ac:dyDescent="0.25">
      <c r="C29" s="1" t="s">
        <v>9</v>
      </c>
      <c r="D29" s="1">
        <f>D28/D27</f>
        <v>0</v>
      </c>
      <c r="E29" s="1">
        <f>E28/E27</f>
        <v>0</v>
      </c>
      <c r="H29" s="1" t="s">
        <v>9</v>
      </c>
      <c r="I29" s="1">
        <f>I28/I27</f>
        <v>0</v>
      </c>
      <c r="J29" s="1">
        <f>J28/J27</f>
        <v>0</v>
      </c>
      <c r="M29" s="1" t="s">
        <v>9</v>
      </c>
      <c r="N29" s="1">
        <f>N28/N27</f>
        <v>0</v>
      </c>
      <c r="O29" s="1">
        <f>O28/O27</f>
        <v>0</v>
      </c>
      <c r="R29" s="1" t="s">
        <v>9</v>
      </c>
      <c r="S29" s="1">
        <f>S28/S27</f>
        <v>0</v>
      </c>
      <c r="T29" s="1">
        <f>T28/T27</f>
        <v>0</v>
      </c>
    </row>
    <row r="30" spans="2:21" x14ac:dyDescent="0.25">
      <c r="C30" s="1" t="s">
        <v>10</v>
      </c>
      <c r="F30" s="1">
        <f>F27/D27</f>
        <v>-0.59803921568627427</v>
      </c>
      <c r="H30" s="1" t="s">
        <v>10</v>
      </c>
      <c r="K30" s="1">
        <f>K27/I27</f>
        <v>-1.0462184873949578</v>
      </c>
      <c r="M30" s="1" t="s">
        <v>10</v>
      </c>
      <c r="P30" s="1">
        <f>P27/N27</f>
        <v>-1.1403508771929824</v>
      </c>
      <c r="R30" s="1" t="s">
        <v>10</v>
      </c>
      <c r="U30" s="1">
        <f>U27/S27</f>
        <v>-1.3756097560975611</v>
      </c>
    </row>
    <row r="31" spans="2:21" x14ac:dyDescent="0.25">
      <c r="C31" t="s">
        <v>11</v>
      </c>
      <c r="D31">
        <f>COUNT(D26:D26)-1</f>
        <v>0</v>
      </c>
      <c r="E31">
        <f>COUNT(E26:E26)-1</f>
        <v>0</v>
      </c>
      <c r="F31">
        <f>COUNT(F26:F26)-1</f>
        <v>0</v>
      </c>
      <c r="H31" t="s">
        <v>11</v>
      </c>
      <c r="I31">
        <f>COUNT(I26:I26)-1</f>
        <v>0</v>
      </c>
      <c r="J31">
        <f>COUNT(J26:J26)-1</f>
        <v>0</v>
      </c>
      <c r="K31">
        <f>COUNT(K26:K26)-1</f>
        <v>0</v>
      </c>
      <c r="M31" t="s">
        <v>11</v>
      </c>
      <c r="N31">
        <f>COUNT(N26:N26)-1</f>
        <v>0</v>
      </c>
      <c r="O31">
        <f>COUNT(O26:O26)-1</f>
        <v>0</v>
      </c>
      <c r="P31">
        <f>COUNT(P26:P26)-1</f>
        <v>0</v>
      </c>
      <c r="R31" t="s">
        <v>11</v>
      </c>
      <c r="S31">
        <f>COUNT(S26:S26)-1</f>
        <v>0</v>
      </c>
      <c r="T31">
        <f>COUNT(T26:T26)-1</f>
        <v>0</v>
      </c>
      <c r="U31">
        <f>COUNT(U26:U26)-1</f>
        <v>0</v>
      </c>
    </row>
    <row r="34" spans="1:21" ht="18" x14ac:dyDescent="0.35">
      <c r="C34" t="s">
        <v>14</v>
      </c>
      <c r="D34">
        <f>SQRT((D17*D14^2+D24*D21^2+D31*D28^2)/(SUM(D17,D24,D31)))</f>
        <v>1.1458097573332142E-3</v>
      </c>
      <c r="E34">
        <f>SQRT((E17*E14^2+E24*E21^2+E31*E28^2)/(SUM(E17,E24,E31)))</f>
        <v>7.0295077137007338</v>
      </c>
      <c r="F34">
        <f>SQRT((F17*F14^2+F24*F21^2+F31*F28^2)/(SUM(F17,F24,F31)))</f>
        <v>1.1458097573332142E-3</v>
      </c>
      <c r="I34">
        <f>SQRT((I17*I14^2+I24*I21^2+I31*I28^2)/(SUM(I17,I24,I31)))</f>
        <v>2.6300190113381309E-3</v>
      </c>
      <c r="J34">
        <f>SQRT((J17*J14^2+J24*J21^2+J31*J28^2)/(SUM(J17,J24,J31)))</f>
        <v>5.4004497152733704</v>
      </c>
      <c r="K34">
        <f>SQRT((K17*K14^2+K24*K21^2+K31*K28^2)/(SUM(K17,K24,K31)))</f>
        <v>2.6300190113381318E-3</v>
      </c>
      <c r="N34">
        <f>SQRT((N17*N14^2+N24*N21^2+N31*N28^2)/(SUM(N17,N24,N31)))</f>
        <v>1.3331429030677874E-2</v>
      </c>
      <c r="O34">
        <f>SQRT((O17*O14^2+O24*O21^2+O31*O28^2)/(SUM(O17,O24,O31)))</f>
        <v>5.4637004224089694</v>
      </c>
      <c r="P34">
        <f>SQRT((P17*P14^2+P24*P21^2+P31*P28^2)/(SUM(P17,P24,P31)))</f>
        <v>1.3331429030677839E-2</v>
      </c>
      <c r="S34">
        <f>SQRT((S17*S14^2+S24*S21^2+S31*S28^2)/(SUM(S17,S24,S31)))</f>
        <v>2.3575410919006608E-2</v>
      </c>
      <c r="T34">
        <f>SQRT((T17*T14^2+T24*T21^2+T31*T28^2)/(SUM(T17,T24,T31)))</f>
        <v>4.8409468006173322</v>
      </c>
      <c r="U34">
        <f>SQRT((U17*U14^2+U24*U21^2+U31*U28^2)/(SUM(U17,U24,U31)))</f>
        <v>2.3575410919006258E-2</v>
      </c>
    </row>
    <row r="35" spans="1:21" ht="18" x14ac:dyDescent="0.35">
      <c r="C35" s="1" t="s">
        <v>15</v>
      </c>
      <c r="D35" s="1">
        <f>SQRT((D17*D15^2+D24*D22^2+D31*D29^2)/(SUM(D17,D24,D31)))</f>
        <v>0.13345093842688263</v>
      </c>
      <c r="I35" s="1">
        <f>SQRT((I17*I15^2+I24*I22^2+I31*I29^2)/(SUM(I17,I24,I31)))</f>
        <v>0.14278061950804186</v>
      </c>
      <c r="N35" s="1">
        <f>SQRT((N17*N15^2+N24*N22^2+N31*N29^2)/(SUM(N17,N24,N31)))</f>
        <v>0.1433795335628939</v>
      </c>
      <c r="S35" s="1">
        <f>SQRT((S17*S15^2+S24*S22^2+S31*S29^2)/(SUM(S17,S24,S31)))</f>
        <v>0.11991562013736833</v>
      </c>
    </row>
    <row r="36" spans="1:21" ht="18" x14ac:dyDescent="0.35">
      <c r="C36" s="1" t="s">
        <v>16</v>
      </c>
      <c r="F36" s="1">
        <f>SQRT(SUMSQ(F30,F23,F16)/3)</f>
        <v>0.68900631541467017</v>
      </c>
      <c r="H36" s="1" t="s">
        <v>16</v>
      </c>
      <c r="K36" s="1">
        <f>SQRT(SUMSQ(K30,K23,K16)/3)</f>
        <v>1.1350963810308095</v>
      </c>
      <c r="M36" s="1" t="s">
        <v>16</v>
      </c>
      <c r="P36" s="1">
        <f>SQRT(SUMSQ(P30,P23,P16)/3)</f>
        <v>1.1580408259024024</v>
      </c>
      <c r="R36" s="1" t="s">
        <v>16</v>
      </c>
      <c r="U36" s="1">
        <f>SQRT(SUMSQ(U30,U23,U16)/3)</f>
        <v>1.1737249545109756</v>
      </c>
    </row>
    <row r="40" spans="1:21" ht="18" x14ac:dyDescent="0.35">
      <c r="A40" t="s">
        <v>17</v>
      </c>
    </row>
    <row r="43" spans="1:21" x14ac:dyDescent="0.25">
      <c r="H43" s="2" t="s">
        <v>18</v>
      </c>
      <c r="I43" s="2"/>
      <c r="J43" s="2">
        <f>SQRT(SUMSQ(D35,I35,N35,S35)/3)</f>
        <v>0.15613338834872195</v>
      </c>
    </row>
    <row r="45" spans="1:21" x14ac:dyDescent="0.25">
      <c r="H45" s="3" t="s">
        <v>19</v>
      </c>
      <c r="I45" s="3"/>
      <c r="J45" s="3">
        <f>SQRT(SUMSQ(F36,K36,P36,U36)/3)</f>
        <v>1.2222741536727144</v>
      </c>
    </row>
    <row r="46" spans="1:21" x14ac:dyDescent="0.25">
      <c r="H46" s="3" t="s">
        <v>20</v>
      </c>
      <c r="I46" s="3"/>
      <c r="J46" s="3">
        <f>D62</f>
        <v>2.8867513459479647E-4</v>
      </c>
    </row>
    <row r="47" spans="1:21" x14ac:dyDescent="0.25">
      <c r="H47" s="3" t="s">
        <v>21</v>
      </c>
      <c r="I47" s="3"/>
      <c r="J47" s="3">
        <f>P49/P48</f>
        <v>1.9627085377821396E-3</v>
      </c>
      <c r="L47" t="s">
        <v>22</v>
      </c>
    </row>
    <row r="48" spans="1:21" x14ac:dyDescent="0.25">
      <c r="C48" t="s">
        <v>23</v>
      </c>
      <c r="D48" t="s">
        <v>24</v>
      </c>
      <c r="E48" t="s">
        <v>25</v>
      </c>
      <c r="F48" t="s">
        <v>26</v>
      </c>
      <c r="L48" t="s">
        <v>27</v>
      </c>
      <c r="P48" s="14">
        <f>10.19/1000</f>
        <v>1.0189999999999999E-2</v>
      </c>
      <c r="Q48" t="s">
        <v>28</v>
      </c>
    </row>
    <row r="49" spans="1:17" ht="18" x14ac:dyDescent="0.35">
      <c r="B49" t="s">
        <v>29</v>
      </c>
      <c r="C49">
        <f>D34</f>
        <v>1.1458097573332142E-3</v>
      </c>
      <c r="D49">
        <f>I34</f>
        <v>2.6300190113381309E-3</v>
      </c>
      <c r="E49">
        <f>N34</f>
        <v>1.3331429030677874E-2</v>
      </c>
      <c r="F49">
        <f>S34</f>
        <v>2.3575410919006608E-2</v>
      </c>
      <c r="H49" s="2" t="s">
        <v>30</v>
      </c>
      <c r="I49" s="2"/>
      <c r="J49" s="2">
        <f>SQRT(SUMSQ(J45:J47))</f>
        <v>1.2222757636043053</v>
      </c>
      <c r="L49" t="s">
        <v>31</v>
      </c>
      <c r="P49" s="15">
        <v>2.0000000000000002E-5</v>
      </c>
      <c r="Q49" s="15" t="s">
        <v>28</v>
      </c>
    </row>
    <row r="50" spans="1:17" ht="18" x14ac:dyDescent="0.35">
      <c r="B50" t="s">
        <v>32</v>
      </c>
      <c r="C50">
        <f>E34</f>
        <v>7.0295077137007338</v>
      </c>
      <c r="D50">
        <f>J34</f>
        <v>5.4004497152733704</v>
      </c>
      <c r="E50">
        <f>O34</f>
        <v>5.4637004224089694</v>
      </c>
      <c r="F50">
        <f>T34</f>
        <v>4.8409468006173322</v>
      </c>
    </row>
    <row r="51" spans="1:17" ht="18" x14ac:dyDescent="0.35">
      <c r="B51" t="s">
        <v>33</v>
      </c>
      <c r="C51">
        <f>SQRT(SUMSQ(C49:C50))</f>
        <v>7.0295078070842285</v>
      </c>
      <c r="D51">
        <f>SQRT(SUMSQ(D49:D50))</f>
        <v>5.4004503556829615</v>
      </c>
      <c r="E51">
        <f>SQRT(SUMSQ(E49:E50))</f>
        <v>5.463716686728179</v>
      </c>
      <c r="F51">
        <f>SQRT(SUMSQ(F49:F50))</f>
        <v>4.84100420640255</v>
      </c>
      <c r="H51" s="2" t="s">
        <v>34</v>
      </c>
      <c r="I51" s="2"/>
      <c r="J51" s="2">
        <f>SQRT(SUMSQ(J49,J43))</f>
        <v>1.2322076437239549</v>
      </c>
    </row>
    <row r="53" spans="1:17" ht="18" x14ac:dyDescent="0.35">
      <c r="A53" t="s">
        <v>35</v>
      </c>
      <c r="H53" s="4" t="s">
        <v>36</v>
      </c>
      <c r="I53" s="5"/>
      <c r="J53" s="5"/>
      <c r="K53" s="5"/>
      <c r="L53" s="5"/>
      <c r="M53" s="5"/>
      <c r="N53" s="5"/>
      <c r="O53" s="6"/>
    </row>
    <row r="54" spans="1:17" x14ac:dyDescent="0.25">
      <c r="H54" s="7"/>
      <c r="I54" s="8"/>
      <c r="J54" s="8"/>
      <c r="K54" s="8"/>
      <c r="L54" s="8"/>
      <c r="M54" s="8"/>
      <c r="N54" s="8"/>
      <c r="O54" s="9"/>
    </row>
    <row r="55" spans="1:17" x14ac:dyDescent="0.25">
      <c r="H55" s="7"/>
      <c r="I55" s="10" t="s">
        <v>4</v>
      </c>
      <c r="J55" s="10" t="s">
        <v>37</v>
      </c>
      <c r="K55" s="8"/>
      <c r="L55" s="8"/>
      <c r="M55" s="8"/>
      <c r="N55" s="8"/>
      <c r="O55" s="9"/>
    </row>
    <row r="56" spans="1:17" x14ac:dyDescent="0.25">
      <c r="H56" s="7"/>
      <c r="I56" s="16">
        <f>C8</f>
        <v>1.6299999999999999E-2</v>
      </c>
      <c r="J56" s="16">
        <f>I56*$J$51</f>
        <v>2.0084984592700462E-2</v>
      </c>
      <c r="K56" s="8"/>
      <c r="L56" s="8"/>
      <c r="M56" s="8"/>
      <c r="N56" s="8"/>
      <c r="O56" s="9"/>
    </row>
    <row r="57" spans="1:17" x14ac:dyDescent="0.25">
      <c r="H57" s="7"/>
      <c r="I57" s="16">
        <f>H8</f>
        <v>4.87E-2</v>
      </c>
      <c r="J57" s="16">
        <f>I57*$J$51</f>
        <v>6.0008512249356605E-2</v>
      </c>
      <c r="K57" s="8"/>
      <c r="L57" s="8"/>
      <c r="M57" s="8"/>
      <c r="N57" s="8"/>
      <c r="O57" s="9"/>
    </row>
    <row r="58" spans="1:17" x14ac:dyDescent="0.25">
      <c r="C58" t="s">
        <v>23</v>
      </c>
      <c r="D58" t="s">
        <v>24</v>
      </c>
      <c r="E58" t="s">
        <v>25</v>
      </c>
      <c r="F58" t="s">
        <v>26</v>
      </c>
      <c r="H58" s="7"/>
      <c r="I58" s="16">
        <f>M8</f>
        <v>0.24399999999999999</v>
      </c>
      <c r="J58" s="16">
        <f>I58*$J$51</f>
        <v>0.30065866506864497</v>
      </c>
      <c r="K58" s="8"/>
      <c r="L58" s="8"/>
      <c r="M58" s="8"/>
      <c r="N58" s="8"/>
      <c r="O58" s="9"/>
    </row>
    <row r="59" spans="1:17" ht="18" x14ac:dyDescent="0.35">
      <c r="B59" t="s">
        <v>38</v>
      </c>
      <c r="C59">
        <f>F34</f>
        <v>1.1458097573332142E-3</v>
      </c>
      <c r="D59">
        <f>K34</f>
        <v>2.6300190113381318E-3</v>
      </c>
      <c r="E59">
        <f>P34</f>
        <v>1.3331429030677839E-2</v>
      </c>
      <c r="F59">
        <f>U34</f>
        <v>2.3575410919006258E-2</v>
      </c>
      <c r="H59" s="11"/>
      <c r="I59" s="17">
        <f>R8</f>
        <v>0.48699999999999999</v>
      </c>
      <c r="J59" s="17">
        <f>I59*$J$51</f>
        <v>0.60008512249356605</v>
      </c>
      <c r="K59" s="12"/>
      <c r="L59" s="12"/>
      <c r="M59" s="12"/>
      <c r="N59" s="12"/>
      <c r="O59" s="13"/>
    </row>
    <row r="61" spans="1:17" x14ac:dyDescent="0.25">
      <c r="B61" t="s">
        <v>39</v>
      </c>
      <c r="D61">
        <v>99.9</v>
      </c>
      <c r="E61" t="s">
        <v>40</v>
      </c>
    </row>
    <row r="62" spans="1:17" ht="18" x14ac:dyDescent="0.35">
      <c r="B62" t="s">
        <v>41</v>
      </c>
      <c r="D62">
        <f>(100-D61)/2/SQRT(3)/100</f>
        <v>2.8867513459479647E-4</v>
      </c>
    </row>
    <row r="64" spans="1:17" ht="18" x14ac:dyDescent="0.35">
      <c r="B64" t="s">
        <v>42</v>
      </c>
      <c r="C64">
        <f>SQRT(SUMSQ($D$62,C59))</f>
        <v>1.1816147144197734E-3</v>
      </c>
      <c r="D64">
        <f>SQRT(SUMSQ($D$62,D59))</f>
        <v>2.6458143043935128E-3</v>
      </c>
      <c r="E64">
        <f>SQRT(SUMSQ($D$62,E59))</f>
        <v>1.3334554110780503E-2</v>
      </c>
      <c r="F64">
        <f>SQRT(SUMSQ($D$62,F59))</f>
        <v>2.3577178230936219E-2</v>
      </c>
    </row>
    <row r="66" spans="1:6" ht="18" x14ac:dyDescent="0.35">
      <c r="A66" t="s">
        <v>43</v>
      </c>
    </row>
    <row r="68" spans="1:6" x14ac:dyDescent="0.25">
      <c r="C68" t="s">
        <v>23</v>
      </c>
      <c r="D68" t="s">
        <v>24</v>
      </c>
      <c r="E68" t="s">
        <v>25</v>
      </c>
      <c r="F68" t="s">
        <v>26</v>
      </c>
    </row>
    <row r="69" spans="1:6" ht="18" x14ac:dyDescent="0.35">
      <c r="B69" t="s">
        <v>44</v>
      </c>
      <c r="C69">
        <f>SQRT(SUMSQ(C51,C64))</f>
        <v>7.0295079063951169</v>
      </c>
      <c r="D69">
        <f>SQRT(SUMSQ(D51,D64))</f>
        <v>5.4004510038078815</v>
      </c>
      <c r="E69">
        <f>SQRT(SUMSQ(E51,E64))</f>
        <v>5.463732958625017</v>
      </c>
      <c r="F69">
        <f>SQRT(SUMSQ(F51,F64))</f>
        <v>4.8410616201139725</v>
      </c>
    </row>
    <row r="70" spans="1:6" x14ac:dyDescent="0.25">
      <c r="B70" t="s">
        <v>45</v>
      </c>
      <c r="C70">
        <f>2*C69</f>
        <v>14.059015812790234</v>
      </c>
      <c r="D70">
        <f>2*D69</f>
        <v>10.800902007615763</v>
      </c>
      <c r="E70">
        <f>2*E69</f>
        <v>10.927465917250034</v>
      </c>
      <c r="F70">
        <f>2*F69</f>
        <v>9.6821232402279449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5121" r:id="rId4"/>
      </mc:Fallback>
    </mc:AlternateContent>
    <mc:AlternateContent xmlns:mc="http://schemas.openxmlformats.org/markup-compatibility/2006">
      <mc:Choice Requires="x14">
        <oleObject progId="Equation.3" shapeId="5122" r:id="rId6">
          <objectPr defaultSize="0" autoPict="0" r:id="rId7">
            <anchor moveWithCells="1">
              <from>
                <xdr:col>1</xdr:col>
                <xdr:colOff>228600</xdr:colOff>
                <xdr:row>54</xdr:row>
                <xdr:rowOff>152400</xdr:rowOff>
              </from>
              <to>
                <xdr:col>2</xdr:col>
                <xdr:colOff>476250</xdr:colOff>
                <xdr:row>56</xdr:row>
                <xdr:rowOff>114300</xdr:rowOff>
              </to>
            </anchor>
          </objectPr>
        </oleObject>
      </mc:Choice>
      <mc:Fallback>
        <oleObject progId="Equation.3" shapeId="5122" r:id="rId6"/>
      </mc:Fallback>
    </mc:AlternateContent>
    <mc:AlternateContent xmlns:mc="http://schemas.openxmlformats.org/markup-compatibility/2006">
      <mc:Choice Requires="x14">
        <oleObject progId="Equation.3" shapeId="5123" r:id="rId8">
          <objectPr defaultSize="0" autoPict="0" r:id="rId9">
            <anchor moveWithCells="1">
              <from>
                <xdr:col>1</xdr:col>
                <xdr:colOff>295275</xdr:colOff>
                <xdr:row>44</xdr:row>
                <xdr:rowOff>133350</xdr:rowOff>
              </from>
              <to>
                <xdr:col>2</xdr:col>
                <xdr:colOff>542925</xdr:colOff>
                <xdr:row>46</xdr:row>
                <xdr:rowOff>95250</xdr:rowOff>
              </to>
            </anchor>
          </objectPr>
        </oleObject>
      </mc:Choice>
      <mc:Fallback>
        <oleObject progId="Equation.3" shapeId="5123" r:id="rId8"/>
      </mc:Fallback>
    </mc:AlternateContent>
    <mc:AlternateContent xmlns:mc="http://schemas.openxmlformats.org/markup-compatibility/2006">
      <mc:Choice Requires="x14">
        <oleObject progId="Equation.3" shapeId="5124" r:id="rId10">
          <objectPr defaultSize="0" autoPict="0" r:id="rId11">
            <anchor moveWithCells="1" sizeWithCells="1">
              <from>
                <xdr:col>10</xdr:col>
                <xdr:colOff>666750</xdr:colOff>
                <xdr:row>43</xdr:row>
                <xdr:rowOff>38100</xdr:rowOff>
              </from>
              <to>
                <xdr:col>16</xdr:col>
                <xdr:colOff>695325</xdr:colOff>
                <xdr:row>45</xdr:row>
                <xdr:rowOff>171450</xdr:rowOff>
              </to>
            </anchor>
          </objectPr>
        </oleObject>
      </mc:Choice>
      <mc:Fallback>
        <oleObject progId="Equation.3" shapeId="5124" r:id="rId10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70"/>
  <sheetViews>
    <sheetView tabSelected="1" zoomScale="66" workbookViewId="0">
      <selection activeCell="L43" sqref="L43"/>
    </sheetView>
  </sheetViews>
  <sheetFormatPr defaultRowHeight="15" x14ac:dyDescent="0.25"/>
  <cols>
    <col min="2" max="2" width="21.85546875" customWidth="1"/>
    <col min="3" max="3" width="13.140625" customWidth="1"/>
    <col min="4" max="4" width="11.42578125" customWidth="1"/>
    <col min="5" max="5" width="12.85546875" customWidth="1"/>
    <col min="8" max="8" width="12.7109375" customWidth="1"/>
    <col min="9" max="10" width="12.85546875" customWidth="1"/>
    <col min="11" max="11" width="10.5703125" customWidth="1"/>
    <col min="13" max="13" width="12.140625" customWidth="1"/>
    <col min="14" max="14" width="12.28515625" customWidth="1"/>
    <col min="15" max="15" width="13.28515625" customWidth="1"/>
    <col min="16" max="16" width="11.140625" customWidth="1"/>
  </cols>
  <sheetData>
    <row r="1" spans="1:21" x14ac:dyDescent="0.25">
      <c r="A1" t="s">
        <v>0</v>
      </c>
    </row>
    <row r="6" spans="1:21" x14ac:dyDescent="0.25">
      <c r="A6" t="s">
        <v>46</v>
      </c>
    </row>
    <row r="7" spans="1:21" x14ac:dyDescent="0.25">
      <c r="F7" t="s">
        <v>1</v>
      </c>
      <c r="K7" t="s">
        <v>1</v>
      </c>
      <c r="P7" t="s">
        <v>1</v>
      </c>
      <c r="U7" t="s">
        <v>1</v>
      </c>
    </row>
    <row r="8" spans="1:21" x14ac:dyDescent="0.25">
      <c r="B8" t="s">
        <v>2</v>
      </c>
      <c r="C8" t="s">
        <v>3</v>
      </c>
      <c r="D8" t="s">
        <v>4</v>
      </c>
      <c r="E8" t="s">
        <v>5</v>
      </c>
      <c r="F8" t="s">
        <v>6</v>
      </c>
      <c r="H8" t="s">
        <v>3</v>
      </c>
      <c r="I8" t="s">
        <v>4</v>
      </c>
      <c r="J8" t="s">
        <v>5</v>
      </c>
      <c r="K8" t="s">
        <v>6</v>
      </c>
      <c r="M8" t="s">
        <v>3</v>
      </c>
      <c r="N8" t="s">
        <v>4</v>
      </c>
      <c r="O8" t="s">
        <v>5</v>
      </c>
      <c r="P8" t="s">
        <v>6</v>
      </c>
      <c r="R8" t="s">
        <v>3</v>
      </c>
      <c r="S8" t="s">
        <v>4</v>
      </c>
      <c r="T8" t="s">
        <v>5</v>
      </c>
      <c r="U8" t="s">
        <v>6</v>
      </c>
    </row>
    <row r="9" spans="1:21" x14ac:dyDescent="0.25">
      <c r="C9">
        <v>7.0300000000000001E-2</v>
      </c>
      <c r="D9">
        <v>7.6799999999999993E-2</v>
      </c>
      <c r="E9">
        <f>D9/C9*100</f>
        <v>109.2460881934566</v>
      </c>
      <c r="F9">
        <f>D9-C9</f>
        <v>6.4999999999999919E-3</v>
      </c>
      <c r="H9">
        <v>0.21099999999999999</v>
      </c>
      <c r="I9">
        <v>0.17399999999999999</v>
      </c>
      <c r="J9">
        <f>I9/H9*100</f>
        <v>82.464454976303315</v>
      </c>
      <c r="K9">
        <f>I9-H9</f>
        <v>-3.7000000000000005E-2</v>
      </c>
      <c r="M9">
        <v>1.06</v>
      </c>
      <c r="N9">
        <v>0.84599999999999997</v>
      </c>
      <c r="O9">
        <f>N9/M9*100</f>
        <v>79.811320754716974</v>
      </c>
      <c r="P9">
        <f>N9-M9</f>
        <v>-0.21400000000000008</v>
      </c>
      <c r="R9">
        <v>2.11</v>
      </c>
      <c r="S9">
        <v>1.49</v>
      </c>
      <c r="T9">
        <f>S9/R9*100</f>
        <v>70.616113744075832</v>
      </c>
      <c r="U9">
        <f>S9-R9</f>
        <v>-0.61999999999999988</v>
      </c>
    </row>
    <row r="10" spans="1:21" x14ac:dyDescent="0.25">
      <c r="C10">
        <v>7.0300000000000001E-2</v>
      </c>
      <c r="D10">
        <v>7.1300000000000002E-2</v>
      </c>
      <c r="E10">
        <f>D10/C10*100</f>
        <v>101.42247510668562</v>
      </c>
      <c r="F10">
        <f>D10-C10</f>
        <v>1.0000000000000009E-3</v>
      </c>
      <c r="H10">
        <v>0.21099999999999999</v>
      </c>
      <c r="I10">
        <v>0.17399999999999999</v>
      </c>
      <c r="J10">
        <f>I10/H10*100</f>
        <v>82.464454976303315</v>
      </c>
      <c r="K10">
        <f>I10-H10</f>
        <v>-3.7000000000000005E-2</v>
      </c>
      <c r="M10">
        <v>1.06</v>
      </c>
      <c r="N10">
        <v>0.78800000000000003</v>
      </c>
      <c r="O10">
        <f>N10/M10*100</f>
        <v>74.339622641509422</v>
      </c>
      <c r="P10">
        <f>N10-M10</f>
        <v>-0.27200000000000002</v>
      </c>
      <c r="R10">
        <v>2.11</v>
      </c>
      <c r="S10">
        <v>1.52</v>
      </c>
      <c r="T10">
        <f>S10/R10*100</f>
        <v>72.037914691943129</v>
      </c>
      <c r="U10">
        <f>S10-R10</f>
        <v>-0.58999999999999986</v>
      </c>
    </row>
    <row r="11" spans="1:21" x14ac:dyDescent="0.25">
      <c r="C11">
        <v>7.0300000000000001E-2</v>
      </c>
      <c r="D11">
        <v>7.5399999999999995E-2</v>
      </c>
      <c r="E11">
        <f>D11/C11*100</f>
        <v>107.25462304409672</v>
      </c>
      <c r="F11">
        <f>D11-C11</f>
        <v>5.0999999999999934E-3</v>
      </c>
      <c r="H11">
        <v>0.21099999999999999</v>
      </c>
      <c r="I11">
        <v>0.17399999999999999</v>
      </c>
      <c r="J11">
        <f>I11/H11*100</f>
        <v>82.464454976303315</v>
      </c>
      <c r="K11">
        <f>I11-H11</f>
        <v>-3.7000000000000005E-2</v>
      </c>
      <c r="M11">
        <v>1.06</v>
      </c>
      <c r="N11">
        <v>0.73499999999999999</v>
      </c>
      <c r="O11">
        <f>N11/M11*100</f>
        <v>69.339622641509422</v>
      </c>
      <c r="P11">
        <f>N11-M11</f>
        <v>-0.32500000000000007</v>
      </c>
      <c r="R11">
        <v>2.11</v>
      </c>
      <c r="S11">
        <v>1.48</v>
      </c>
      <c r="T11">
        <f>S11/R11*100</f>
        <v>70.142180094786738</v>
      </c>
      <c r="U11">
        <f>S11-R11</f>
        <v>-0.62999999999999989</v>
      </c>
    </row>
    <row r="12" spans="1:21" x14ac:dyDescent="0.25">
      <c r="C12">
        <v>7.0300000000000001E-2</v>
      </c>
      <c r="D12">
        <v>7.5399999999999995E-2</v>
      </c>
      <c r="E12">
        <f>D12/C12*100</f>
        <v>107.25462304409672</v>
      </c>
      <c r="F12">
        <f>D12-C12</f>
        <v>5.0999999999999934E-3</v>
      </c>
      <c r="H12">
        <v>0.21099999999999999</v>
      </c>
      <c r="I12">
        <v>0.17399999999999999</v>
      </c>
      <c r="J12">
        <f>I12/H12*100</f>
        <v>82.464454976303315</v>
      </c>
      <c r="K12">
        <f>I12-H12</f>
        <v>-3.7000000000000005E-2</v>
      </c>
      <c r="M12">
        <v>1.06</v>
      </c>
      <c r="N12">
        <v>0.79800000000000004</v>
      </c>
      <c r="O12">
        <f>N12/M12*100</f>
        <v>75.28301886792454</v>
      </c>
      <c r="P12">
        <f>N12-M12</f>
        <v>-0.26200000000000001</v>
      </c>
      <c r="R12">
        <v>2.11</v>
      </c>
      <c r="S12">
        <v>1.5</v>
      </c>
      <c r="T12">
        <f>S12/R12*100</f>
        <v>71.090047393364927</v>
      </c>
      <c r="U12">
        <f>S12-R12</f>
        <v>-0.60999999999999988</v>
      </c>
    </row>
    <row r="13" spans="1:21" x14ac:dyDescent="0.25">
      <c r="C13">
        <v>7.0300000000000001E-2</v>
      </c>
      <c r="D13">
        <v>7.1300000000000002E-2</v>
      </c>
      <c r="E13">
        <f>D13/C13*100</f>
        <v>101.42247510668562</v>
      </c>
      <c r="F13">
        <f>D13-C13</f>
        <v>1.0000000000000009E-3</v>
      </c>
      <c r="H13">
        <v>0.21099999999999999</v>
      </c>
      <c r="I13">
        <v>0.1744</v>
      </c>
      <c r="J13">
        <f>I13/H13*100</f>
        <v>82.654028436018962</v>
      </c>
      <c r="K13">
        <f>I13-H13</f>
        <v>-3.6599999999999994E-2</v>
      </c>
      <c r="M13">
        <v>1.06</v>
      </c>
      <c r="N13">
        <v>0.83099999999999996</v>
      </c>
      <c r="O13">
        <f>N13/M13*100</f>
        <v>78.396226415094333</v>
      </c>
      <c r="P13">
        <f>N13-M13</f>
        <v>-0.22900000000000009</v>
      </c>
      <c r="R13">
        <v>2.11</v>
      </c>
      <c r="S13">
        <v>1.26</v>
      </c>
      <c r="T13">
        <f>S13/R13*100</f>
        <v>59.715639810426545</v>
      </c>
      <c r="U13">
        <f>S13-R13</f>
        <v>-0.84999999999999987</v>
      </c>
    </row>
    <row r="14" spans="1:21" x14ac:dyDescent="0.25">
      <c r="C14" t="s">
        <v>7</v>
      </c>
      <c r="D14">
        <f>AVERAGE(D9:D13)</f>
        <v>7.4039999999999995E-2</v>
      </c>
      <c r="E14">
        <f>AVERAGE(E9:E13)</f>
        <v>105.32005689900424</v>
      </c>
      <c r="F14">
        <f>D14-C13</f>
        <v>3.7399999999999933E-3</v>
      </c>
      <c r="H14" t="s">
        <v>7</v>
      </c>
      <c r="I14">
        <f>AVERAGE(I9:I13)</f>
        <v>0.17407999999999998</v>
      </c>
      <c r="J14">
        <f>AVERAGE(J9:J13)</f>
        <v>82.502369668246445</v>
      </c>
      <c r="K14">
        <f>I14-H13</f>
        <v>-3.6920000000000008E-2</v>
      </c>
      <c r="M14" t="s">
        <v>7</v>
      </c>
      <c r="N14">
        <f>AVERAGE(N9:N13)</f>
        <v>0.79959999999999998</v>
      </c>
      <c r="O14">
        <f>AVERAGE(O9:O13)</f>
        <v>75.433962264150949</v>
      </c>
      <c r="P14">
        <f>AVERAGE(P9:P13)</f>
        <v>-0.26040000000000008</v>
      </c>
      <c r="R14" t="s">
        <v>7</v>
      </c>
      <c r="S14">
        <f>AVERAGE(S9:S13)</f>
        <v>1.45</v>
      </c>
      <c r="T14">
        <f>AVERAGE(T9:T13)</f>
        <v>68.720379146919441</v>
      </c>
      <c r="U14">
        <f>AVERAGE(U9:U13)</f>
        <v>-0.65999999999999981</v>
      </c>
    </row>
    <row r="15" spans="1:21" x14ac:dyDescent="0.25">
      <c r="C15" t="s">
        <v>8</v>
      </c>
      <c r="D15">
        <f>STDEV(D9:D13)</f>
        <v>2.5657357619209304E-3</v>
      </c>
      <c r="E15">
        <f>STDEV(E9:E13)</f>
        <v>3.6496952516656238</v>
      </c>
      <c r="F15">
        <f>STDEV(F9:F13)</f>
        <v>2.5657357619209304E-3</v>
      </c>
      <c r="H15" t="s">
        <v>8</v>
      </c>
      <c r="I15">
        <f>STDEV(I9:I13)</f>
        <v>1.788854381999883E-4</v>
      </c>
      <c r="J15">
        <f>STDEV(J9:J13)</f>
        <v>8.4779828530800572E-2</v>
      </c>
      <c r="K15">
        <f>STDEV(K9:K13)</f>
        <v>1.788854381999883E-4</v>
      </c>
      <c r="M15" t="s">
        <v>8</v>
      </c>
      <c r="N15">
        <f>STDEV(N9:N13)</f>
        <v>4.3154374054086328E-2</v>
      </c>
      <c r="O15">
        <f>STDEV(O9:O13)</f>
        <v>4.0711673635930525</v>
      </c>
      <c r="P15">
        <f>STDEV(P9:P13)</f>
        <v>4.3154374054086467E-2</v>
      </c>
      <c r="R15" t="s">
        <v>8</v>
      </c>
      <c r="S15">
        <f>STDEV(S9:S13)</f>
        <v>0.10723805294763608</v>
      </c>
      <c r="T15">
        <f>STDEV(T9:T13)</f>
        <v>5.0823721776130837</v>
      </c>
      <c r="U15">
        <f>STDEV(U9:U13)</f>
        <v>0.10723805294763691</v>
      </c>
    </row>
    <row r="16" spans="1:21" x14ac:dyDescent="0.25">
      <c r="C16" s="1" t="s">
        <v>9</v>
      </c>
      <c r="D16" s="1">
        <f>D15/D14</f>
        <v>3.4653373337667888E-2</v>
      </c>
      <c r="E16" s="1">
        <f>E15/E14</f>
        <v>3.4653373337667936E-2</v>
      </c>
      <c r="H16" s="1" t="s">
        <v>9</v>
      </c>
      <c r="I16" s="1">
        <f>I15/I14</f>
        <v>1.027604769071624E-3</v>
      </c>
      <c r="J16" s="1">
        <f>J15/J14</f>
        <v>1.0276047690716292E-3</v>
      </c>
      <c r="M16" s="1" t="s">
        <v>9</v>
      </c>
      <c r="N16" s="1">
        <f>N15/N14</f>
        <v>5.3969952543879852E-2</v>
      </c>
      <c r="O16" s="1">
        <f>O15/O14</f>
        <v>5.396995254387988E-2</v>
      </c>
      <c r="R16" s="1" t="s">
        <v>9</v>
      </c>
      <c r="S16" s="1">
        <f>S15/S14</f>
        <v>7.3957277894921444E-2</v>
      </c>
      <c r="T16" s="1">
        <f>T15/T14</f>
        <v>7.3957277894921417E-2</v>
      </c>
    </row>
    <row r="17" spans="2:21" x14ac:dyDescent="0.25">
      <c r="C17" s="1" t="s">
        <v>10</v>
      </c>
      <c r="F17" s="1">
        <f>F14/D14</f>
        <v>5.0513236088600671E-2</v>
      </c>
      <c r="H17" s="1" t="s">
        <v>10</v>
      </c>
      <c r="K17" s="1">
        <f>K14/I14</f>
        <v>-0.21208639705882359</v>
      </c>
      <c r="M17" s="1" t="s">
        <v>10</v>
      </c>
      <c r="P17" s="1">
        <f>P14/N14</f>
        <v>-0.32566283141570795</v>
      </c>
      <c r="R17" s="1" t="s">
        <v>10</v>
      </c>
      <c r="U17" s="1">
        <f>U14/S14</f>
        <v>-0.4551724137931033</v>
      </c>
    </row>
    <row r="18" spans="2:21" x14ac:dyDescent="0.25">
      <c r="C18" t="s">
        <v>11</v>
      </c>
      <c r="D18">
        <f>COUNT(D9:D13)-1</f>
        <v>4</v>
      </c>
      <c r="E18">
        <f>COUNT(E9:E13)-1</f>
        <v>4</v>
      </c>
      <c r="F18">
        <f>COUNT(F9:F13)-1</f>
        <v>4</v>
      </c>
      <c r="H18" t="s">
        <v>11</v>
      </c>
      <c r="I18">
        <f>COUNT(I9:I13)-1</f>
        <v>4</v>
      </c>
      <c r="J18">
        <f>COUNT(J9:J13)-1</f>
        <v>4</v>
      </c>
      <c r="K18">
        <f>COUNT(K9:K13)-1</f>
        <v>4</v>
      </c>
      <c r="M18" t="s">
        <v>11</v>
      </c>
      <c r="N18">
        <f>COUNT(N9:N13)-1</f>
        <v>4</v>
      </c>
      <c r="O18">
        <f>COUNT(O9:O13)-1</f>
        <v>4</v>
      </c>
      <c r="P18">
        <f>COUNT(P9:P13)-1</f>
        <v>4</v>
      </c>
      <c r="R18" t="s">
        <v>11</v>
      </c>
      <c r="S18">
        <f>COUNT(S9:S13)-1</f>
        <v>4</v>
      </c>
      <c r="T18">
        <f>COUNT(T9:T13)-1</f>
        <v>4</v>
      </c>
      <c r="U18">
        <f>COUNT(U9:U13)-1</f>
        <v>4</v>
      </c>
    </row>
    <row r="20" spans="2:21" x14ac:dyDescent="0.25">
      <c r="B20" t="s">
        <v>12</v>
      </c>
      <c r="C20">
        <f>C11</f>
        <v>7.0300000000000001E-2</v>
      </c>
      <c r="D20">
        <v>9.7000000000000003E-2</v>
      </c>
      <c r="E20">
        <f>D20/C20*100</f>
        <v>137.98008534850641</v>
      </c>
      <c r="F20">
        <f>D20-C20</f>
        <v>2.6700000000000002E-2</v>
      </c>
      <c r="H20">
        <f>H10</f>
        <v>0.21099999999999999</v>
      </c>
      <c r="I20">
        <v>0.23100000000000001</v>
      </c>
      <c r="J20">
        <f>I20/H20*100</f>
        <v>109.478672985782</v>
      </c>
      <c r="K20">
        <f>I20-H20</f>
        <v>2.0000000000000018E-2</v>
      </c>
      <c r="M20">
        <f>M9</f>
        <v>1.06</v>
      </c>
      <c r="N20">
        <v>1.19</v>
      </c>
      <c r="O20">
        <f>N20/M20*100</f>
        <v>112.26415094339622</v>
      </c>
      <c r="P20">
        <f>N20-M20</f>
        <v>0.12999999999999989</v>
      </c>
      <c r="R20">
        <f>R11</f>
        <v>2.11</v>
      </c>
      <c r="S20">
        <v>2.08</v>
      </c>
      <c r="T20">
        <f>S20/R20*100</f>
        <v>98.578199052132703</v>
      </c>
      <c r="U20">
        <f>S20-R20</f>
        <v>-2.9999999999999805E-2</v>
      </c>
    </row>
    <row r="21" spans="2:21" x14ac:dyDescent="0.25">
      <c r="C21" t="s">
        <v>7</v>
      </c>
      <c r="D21">
        <f>AVERAGE(D20:D20)</f>
        <v>9.7000000000000003E-2</v>
      </c>
      <c r="E21">
        <f>AVERAGE(E20:E20)</f>
        <v>137.98008534850641</v>
      </c>
      <c r="F21">
        <f>D21-C20</f>
        <v>2.6700000000000002E-2</v>
      </c>
      <c r="H21" t="s">
        <v>7</v>
      </c>
      <c r="I21">
        <f>AVERAGE(I20:I20)</f>
        <v>0.23100000000000001</v>
      </c>
      <c r="J21">
        <f>AVERAGE(J20:J20)</f>
        <v>109.478672985782</v>
      </c>
      <c r="K21">
        <f>I21-H20</f>
        <v>2.0000000000000018E-2</v>
      </c>
      <c r="M21" t="s">
        <v>7</v>
      </c>
      <c r="N21">
        <f>AVERAGE(N20:N20)</f>
        <v>1.19</v>
      </c>
      <c r="O21">
        <f>AVERAGE(O20:O20)</f>
        <v>112.26415094339622</v>
      </c>
      <c r="P21">
        <f>N21-M20</f>
        <v>0.12999999999999989</v>
      </c>
      <c r="R21" t="s">
        <v>7</v>
      </c>
      <c r="S21">
        <f>AVERAGE(S20:S20)</f>
        <v>2.08</v>
      </c>
      <c r="T21">
        <f>AVERAGE(T20:T20)</f>
        <v>98.578199052132703</v>
      </c>
      <c r="U21">
        <f>S21-R20</f>
        <v>-2.9999999999999805E-2</v>
      </c>
    </row>
    <row r="22" spans="2:21" x14ac:dyDescent="0.25">
      <c r="C22" t="s">
        <v>8</v>
      </c>
      <c r="D22">
        <v>0</v>
      </c>
      <c r="E22">
        <v>0</v>
      </c>
      <c r="F22">
        <v>0</v>
      </c>
      <c r="H22" t="s">
        <v>8</v>
      </c>
      <c r="I22">
        <v>0</v>
      </c>
      <c r="J22">
        <v>0</v>
      </c>
      <c r="K22">
        <v>0</v>
      </c>
      <c r="M22" t="s">
        <v>8</v>
      </c>
      <c r="N22">
        <v>0</v>
      </c>
      <c r="O22">
        <v>0</v>
      </c>
      <c r="P22">
        <v>0</v>
      </c>
      <c r="R22" t="s">
        <v>8</v>
      </c>
      <c r="S22">
        <v>0</v>
      </c>
      <c r="T22">
        <v>0</v>
      </c>
      <c r="U22">
        <v>0</v>
      </c>
    </row>
    <row r="23" spans="2:21" x14ac:dyDescent="0.25">
      <c r="C23" s="1" t="s">
        <v>9</v>
      </c>
      <c r="D23" s="1">
        <f>D22/D21</f>
        <v>0</v>
      </c>
      <c r="E23" s="1">
        <f>E22/E21</f>
        <v>0</v>
      </c>
      <c r="H23" s="1" t="s">
        <v>9</v>
      </c>
      <c r="I23" s="1">
        <f>I22/I21</f>
        <v>0</v>
      </c>
      <c r="J23" s="1">
        <f>J22/J21</f>
        <v>0</v>
      </c>
      <c r="M23" s="1" t="s">
        <v>9</v>
      </c>
      <c r="N23" s="1">
        <f>N22/N21</f>
        <v>0</v>
      </c>
      <c r="O23" s="1">
        <f>O22/O21</f>
        <v>0</v>
      </c>
      <c r="R23" s="1" t="s">
        <v>9</v>
      </c>
      <c r="S23" s="1">
        <f>S22/S21</f>
        <v>0</v>
      </c>
      <c r="T23" s="1">
        <f>T22/T21</f>
        <v>0</v>
      </c>
    </row>
    <row r="24" spans="2:21" x14ac:dyDescent="0.25">
      <c r="C24" s="1" t="s">
        <v>10</v>
      </c>
      <c r="F24" s="1">
        <f>F21/D21</f>
        <v>0.27525773195876291</v>
      </c>
      <c r="H24" s="1" t="s">
        <v>10</v>
      </c>
      <c r="K24" s="1">
        <f>K21/I21</f>
        <v>8.658008658008666E-2</v>
      </c>
      <c r="M24" s="1" t="s">
        <v>10</v>
      </c>
      <c r="P24" s="1">
        <f>P21/N21</f>
        <v>0.10924369747899151</v>
      </c>
      <c r="R24" s="1" t="s">
        <v>10</v>
      </c>
      <c r="U24" s="1">
        <f>U21/S21</f>
        <v>-1.4423076923076828E-2</v>
      </c>
    </row>
    <row r="25" spans="2:21" x14ac:dyDescent="0.25">
      <c r="C25" t="s">
        <v>11</v>
      </c>
      <c r="D25">
        <f>COUNT(D20:D20)-1</f>
        <v>0</v>
      </c>
      <c r="E25">
        <f>COUNT(E20:E20)-1</f>
        <v>0</v>
      </c>
      <c r="F25">
        <f>COUNT(F20:F20)-1</f>
        <v>0</v>
      </c>
      <c r="H25" t="s">
        <v>11</v>
      </c>
      <c r="I25">
        <f>COUNT(I20:I20)-1</f>
        <v>0</v>
      </c>
      <c r="J25">
        <f>COUNT(J20:J20)-1</f>
        <v>0</v>
      </c>
      <c r="K25">
        <f>COUNT(K20:K20)-1</f>
        <v>0</v>
      </c>
      <c r="M25" t="s">
        <v>11</v>
      </c>
      <c r="N25">
        <f>COUNT(N20:N20)-1</f>
        <v>0</v>
      </c>
      <c r="O25">
        <f>COUNT(O20:O20)-1</f>
        <v>0</v>
      </c>
      <c r="P25">
        <f>COUNT(P20:P20)-1</f>
        <v>0</v>
      </c>
      <c r="R25" t="s">
        <v>11</v>
      </c>
      <c r="S25">
        <f>COUNT(S20:S20)-1</f>
        <v>0</v>
      </c>
      <c r="T25">
        <f>COUNT(T20:T20)-1</f>
        <v>0</v>
      </c>
      <c r="U25">
        <f>COUNT(U20:U20)-1</f>
        <v>0</v>
      </c>
    </row>
    <row r="27" spans="2:21" x14ac:dyDescent="0.25">
      <c r="B27" t="s">
        <v>13</v>
      </c>
      <c r="C27">
        <f>C20</f>
        <v>7.0300000000000001E-2</v>
      </c>
      <c r="D27">
        <v>8.7099999999999997E-2</v>
      </c>
      <c r="E27">
        <f>D27/C27*100</f>
        <v>123.89758179231862</v>
      </c>
      <c r="F27">
        <f>D27-C27</f>
        <v>1.6799999999999995E-2</v>
      </c>
      <c r="H27">
        <f>H13</f>
        <v>0.21099999999999999</v>
      </c>
      <c r="I27">
        <v>0.22700000000000001</v>
      </c>
      <c r="J27">
        <f>I27/H27*100</f>
        <v>107.58293838862561</v>
      </c>
      <c r="K27">
        <f>I27-H27</f>
        <v>1.6000000000000014E-2</v>
      </c>
      <c r="M27">
        <f>M11</f>
        <v>1.06</v>
      </c>
      <c r="N27">
        <v>1.06</v>
      </c>
      <c r="O27">
        <f>N27/M27*100</f>
        <v>100</v>
      </c>
      <c r="P27">
        <f>N27-M27</f>
        <v>0</v>
      </c>
      <c r="R27">
        <f>R12</f>
        <v>2.11</v>
      </c>
      <c r="S27">
        <v>2.14</v>
      </c>
      <c r="T27">
        <f>S27/R27*100</f>
        <v>101.4218009478673</v>
      </c>
      <c r="U27">
        <f>S27-R27</f>
        <v>3.0000000000000249E-2</v>
      </c>
    </row>
    <row r="28" spans="2:21" x14ac:dyDescent="0.25">
      <c r="C28" t="s">
        <v>7</v>
      </c>
      <c r="D28">
        <f>AVERAGE(D27:D27)</f>
        <v>8.7099999999999997E-2</v>
      </c>
      <c r="E28">
        <f>AVERAGE(E27:E27)</f>
        <v>123.89758179231862</v>
      </c>
      <c r="F28">
        <f>D28-C27</f>
        <v>1.6799999999999995E-2</v>
      </c>
      <c r="H28" t="s">
        <v>7</v>
      </c>
      <c r="I28">
        <f>AVERAGE(I27:I27)</f>
        <v>0.22700000000000001</v>
      </c>
      <c r="J28">
        <f>AVERAGE(J27:J27)</f>
        <v>107.58293838862561</v>
      </c>
      <c r="K28">
        <f>I28-H27</f>
        <v>1.6000000000000014E-2</v>
      </c>
      <c r="M28" t="s">
        <v>7</v>
      </c>
      <c r="N28">
        <f>AVERAGE(N27:N27)</f>
        <v>1.06</v>
      </c>
      <c r="O28">
        <f>AVERAGE(O27:O27)</f>
        <v>100</v>
      </c>
      <c r="P28">
        <f>N28-M27</f>
        <v>0</v>
      </c>
      <c r="R28" t="s">
        <v>7</v>
      </c>
      <c r="S28">
        <f>AVERAGE(S27:S27)</f>
        <v>2.14</v>
      </c>
      <c r="T28">
        <f>AVERAGE(T27:T27)</f>
        <v>101.4218009478673</v>
      </c>
      <c r="U28">
        <f>S28-R27</f>
        <v>3.0000000000000249E-2</v>
      </c>
    </row>
    <row r="29" spans="2:21" x14ac:dyDescent="0.25">
      <c r="C29" t="s">
        <v>8</v>
      </c>
      <c r="D29">
        <v>0</v>
      </c>
      <c r="E29">
        <v>0</v>
      </c>
      <c r="F29">
        <v>0</v>
      </c>
      <c r="H29" t="s">
        <v>8</v>
      </c>
      <c r="I29">
        <v>0</v>
      </c>
      <c r="J29">
        <v>0</v>
      </c>
      <c r="K29">
        <v>0</v>
      </c>
      <c r="M29" t="s">
        <v>8</v>
      </c>
      <c r="N29">
        <v>0</v>
      </c>
      <c r="O29">
        <v>0</v>
      </c>
      <c r="P29">
        <v>0</v>
      </c>
      <c r="R29" t="s">
        <v>8</v>
      </c>
      <c r="S29">
        <v>0</v>
      </c>
      <c r="T29">
        <v>0</v>
      </c>
      <c r="U29">
        <v>0</v>
      </c>
    </row>
    <row r="30" spans="2:21" x14ac:dyDescent="0.25">
      <c r="C30" s="1" t="s">
        <v>9</v>
      </c>
      <c r="D30" s="1">
        <f>D29/D28</f>
        <v>0</v>
      </c>
      <c r="E30" s="1">
        <f>E29/E28</f>
        <v>0</v>
      </c>
      <c r="H30" s="1" t="s">
        <v>9</v>
      </c>
      <c r="I30" s="1">
        <f>I29/I28</f>
        <v>0</v>
      </c>
      <c r="J30" s="1">
        <f>J29/J28</f>
        <v>0</v>
      </c>
      <c r="M30" s="1" t="s">
        <v>9</v>
      </c>
      <c r="N30" s="1">
        <f>N29/N28</f>
        <v>0</v>
      </c>
      <c r="O30" s="1">
        <f>O29/O28</f>
        <v>0</v>
      </c>
      <c r="R30" s="1" t="s">
        <v>9</v>
      </c>
      <c r="S30" s="1">
        <f>S29/S28</f>
        <v>0</v>
      </c>
      <c r="T30" s="1">
        <f>T29/T28</f>
        <v>0</v>
      </c>
    </row>
    <row r="31" spans="2:21" x14ac:dyDescent="0.25">
      <c r="C31" s="1" t="s">
        <v>10</v>
      </c>
      <c r="F31" s="1">
        <f>F28/D28</f>
        <v>0.19288174512055103</v>
      </c>
      <c r="H31" s="1" t="s">
        <v>10</v>
      </c>
      <c r="K31" s="1">
        <f>K28/I28</f>
        <v>7.0484581497797419E-2</v>
      </c>
      <c r="M31" s="1" t="s">
        <v>10</v>
      </c>
      <c r="P31" s="1">
        <f>P28/N28</f>
        <v>0</v>
      </c>
      <c r="R31" s="1" t="s">
        <v>10</v>
      </c>
      <c r="U31" s="1">
        <f>U28/S28</f>
        <v>1.4018691588785163E-2</v>
      </c>
    </row>
    <row r="32" spans="2:21" x14ac:dyDescent="0.25">
      <c r="C32" t="s">
        <v>11</v>
      </c>
      <c r="D32">
        <f>COUNT(D27:D27)-1</f>
        <v>0</v>
      </c>
      <c r="E32">
        <f>COUNT(E27:E27)-1</f>
        <v>0</v>
      </c>
      <c r="F32">
        <f>COUNT(F27:F27)-1</f>
        <v>0</v>
      </c>
      <c r="H32" t="s">
        <v>11</v>
      </c>
      <c r="I32">
        <f>COUNT(I27:I27)-1</f>
        <v>0</v>
      </c>
      <c r="J32">
        <f>COUNT(J27:J27)-1</f>
        <v>0</v>
      </c>
      <c r="K32">
        <f>COUNT(K27:K27)-1</f>
        <v>0</v>
      </c>
      <c r="M32" t="s">
        <v>11</v>
      </c>
      <c r="N32">
        <f>COUNT(N27:N27)-1</f>
        <v>0</v>
      </c>
      <c r="O32">
        <f>COUNT(O27:O27)-1</f>
        <v>0</v>
      </c>
      <c r="P32">
        <f>COUNT(P27:P27)-1</f>
        <v>0</v>
      </c>
      <c r="R32" t="s">
        <v>11</v>
      </c>
      <c r="S32">
        <f>COUNT(S27:S27)-1</f>
        <v>0</v>
      </c>
      <c r="T32">
        <f>COUNT(T27:T27)-1</f>
        <v>0</v>
      </c>
      <c r="U32">
        <f>COUNT(U27:U27)-1</f>
        <v>0</v>
      </c>
    </row>
    <row r="35" spans="1:21" ht="18" x14ac:dyDescent="0.35">
      <c r="C35" t="s">
        <v>14</v>
      </c>
      <c r="D35">
        <f>SQRT((D18*D15^2+D25*D22^2+D32*D29^2)/(SUM(D18,D25,D32)))</f>
        <v>2.5657357619209304E-3</v>
      </c>
      <c r="E35">
        <f>SQRT((E18*E15^2+E25*E22^2+E32*E29^2)/(SUM(E18,E25,E32)))</f>
        <v>3.6496952516656238</v>
      </c>
      <c r="F35">
        <f>SQRT((F18*F15^2+F25*F22^2+F32*F29^2)/(SUM(F18,F25,F32)))</f>
        <v>2.5657357619209304E-3</v>
      </c>
      <c r="I35">
        <f>SQRT((I18*I15^2+I25*I22^2+I32*I29^2)/(SUM(I18,I25,I32)))</f>
        <v>1.788854381999883E-4</v>
      </c>
      <c r="J35">
        <f>SQRT((J18*J15^2+J25*J22^2+J32*J29^2)/(SUM(J18,J25,J32)))</f>
        <v>8.4779828530800572E-2</v>
      </c>
      <c r="K35">
        <f>SQRT((K18*K15^2+K25*K22^2+K32*K29^2)/(SUM(K18,K25,K32)))</f>
        <v>1.788854381999883E-4</v>
      </c>
      <c r="N35">
        <f>SQRT((N18*N15^2+N25*N22^2+N32*N29^2)/(SUM(N18,N25,N32)))</f>
        <v>4.3154374054086328E-2</v>
      </c>
      <c r="O35">
        <f>SQRT((O18*O15^2+O25*O22^2+O32*O29^2)/(SUM(O18,O25,O32)))</f>
        <v>4.0711673635930525</v>
      </c>
      <c r="P35">
        <f>SQRT((P18*P15^2+P25*P22^2+P32*P29^2)/(SUM(P18,P25,P32)))</f>
        <v>4.3154374054086467E-2</v>
      </c>
      <c r="S35">
        <f>SQRT((S18*S15^2+S25*S22^2+S32*S29^2)/(SUM(S18,S25,S32)))</f>
        <v>0.10723805294763608</v>
      </c>
      <c r="T35">
        <f>SQRT((T18*T15^2+T25*T22^2+T32*T29^2)/(SUM(T18,T25,T32)))</f>
        <v>5.0823721776130837</v>
      </c>
      <c r="U35">
        <f>SQRT((U18*U15^2+U25*U22^2+U32*U29^2)/(SUM(U18,U25,U32)))</f>
        <v>0.10723805294763691</v>
      </c>
    </row>
    <row r="36" spans="1:21" ht="18" x14ac:dyDescent="0.35">
      <c r="C36" s="1" t="s">
        <v>15</v>
      </c>
      <c r="D36" s="1">
        <f>SQRT((D18*D16^2+D25*D23^2+D32*D30^2)/(SUM(D18,D25,D32)))</f>
        <v>3.4653373337667888E-2</v>
      </c>
      <c r="I36" s="1">
        <f>SQRT((I18*I16^2+I25*I23^2+I32*I30^2)/(SUM(I18,I25,I32)))</f>
        <v>1.027604769071624E-3</v>
      </c>
      <c r="N36" s="1">
        <f>SQRT((N18*N16^2+N25*N23^2+N32*N30^2)/(SUM(N18,N25,N32)))</f>
        <v>5.3969952543879852E-2</v>
      </c>
      <c r="S36" s="1">
        <f>SQRT((S18*S16^2+S25*S23^2+S32*S30^2)/(SUM(S18,S25,S32)))</f>
        <v>7.3957277894921444E-2</v>
      </c>
    </row>
    <row r="37" spans="1:21" ht="18" x14ac:dyDescent="0.35">
      <c r="C37" s="1" t="s">
        <v>16</v>
      </c>
      <c r="F37" s="1">
        <f>SQRT(SUMSQ(F31,F24,F17)/3)</f>
        <v>0.19623266260910296</v>
      </c>
      <c r="H37" s="1" t="s">
        <v>16</v>
      </c>
      <c r="K37" s="1">
        <f>SQRT(SUMSQ(K31,K24,K17)/3)</f>
        <v>0.13837729514932226</v>
      </c>
      <c r="M37" s="1" t="s">
        <v>16</v>
      </c>
      <c r="P37" s="1">
        <f>SQRT(SUMSQ(P31,P24,P17)/3)</f>
        <v>0.19831831753066181</v>
      </c>
      <c r="R37" s="1" t="s">
        <v>16</v>
      </c>
      <c r="U37" s="1">
        <f>SQRT(SUMSQ(U31,U24,U17)/3)</f>
        <v>0.26305035965256446</v>
      </c>
    </row>
    <row r="41" spans="1:21" ht="18" x14ac:dyDescent="0.35">
      <c r="A41" t="s">
        <v>17</v>
      </c>
    </row>
    <row r="43" spans="1:21" x14ac:dyDescent="0.25">
      <c r="H43" s="2" t="s">
        <v>18</v>
      </c>
      <c r="I43" s="2"/>
      <c r="J43" s="2">
        <f>SQRT(SUMSQ(D36,I36,N36,S36)/3)</f>
        <v>5.6522405546993754E-2</v>
      </c>
    </row>
    <row r="45" spans="1:21" x14ac:dyDescent="0.25">
      <c r="H45" s="3" t="s">
        <v>19</v>
      </c>
      <c r="I45" s="3"/>
      <c r="J45" s="3">
        <f>SQRT(SUMSQ(F37,K37,P37,U37)/3)</f>
        <v>0.23535871945396922</v>
      </c>
    </row>
    <row r="46" spans="1:21" x14ac:dyDescent="0.25">
      <c r="H46" s="3" t="s">
        <v>20</v>
      </c>
      <c r="I46" s="3"/>
      <c r="J46" s="3">
        <f>D62</f>
        <v>5.7735026918963404E-4</v>
      </c>
    </row>
    <row r="47" spans="1:21" x14ac:dyDescent="0.25">
      <c r="H47" s="3" t="s">
        <v>21</v>
      </c>
      <c r="I47" s="3"/>
      <c r="J47" s="3">
        <f>P49/P48</f>
        <v>2.4660912453760794E-3</v>
      </c>
      <c r="L47" t="s">
        <v>22</v>
      </c>
    </row>
    <row r="48" spans="1:21" x14ac:dyDescent="0.25">
      <c r="C48" t="s">
        <v>23</v>
      </c>
      <c r="D48" t="s">
        <v>24</v>
      </c>
      <c r="E48" t="s">
        <v>25</v>
      </c>
      <c r="F48" t="s">
        <v>26</v>
      </c>
      <c r="L48" t="s">
        <v>27</v>
      </c>
      <c r="P48" s="14">
        <f>8.11/1000</f>
        <v>8.1099999999999992E-3</v>
      </c>
      <c r="Q48" t="s">
        <v>28</v>
      </c>
    </row>
    <row r="49" spans="1:17" ht="18" x14ac:dyDescent="0.35">
      <c r="B49" t="s">
        <v>29</v>
      </c>
      <c r="C49">
        <f>D35</f>
        <v>2.5657357619209304E-3</v>
      </c>
      <c r="D49">
        <f>I35</f>
        <v>1.788854381999883E-4</v>
      </c>
      <c r="E49">
        <f>N35</f>
        <v>4.3154374054086328E-2</v>
      </c>
      <c r="F49">
        <f>S35</f>
        <v>0.10723805294763608</v>
      </c>
      <c r="H49" s="2" t="s">
        <v>30</v>
      </c>
      <c r="I49" s="2"/>
      <c r="J49" s="2">
        <f>SQRT(SUMSQ(J45:J47))</f>
        <v>0.23537234706391497</v>
      </c>
      <c r="L49" t="s">
        <v>31</v>
      </c>
      <c r="P49" s="15">
        <v>2.0000000000000002E-5</v>
      </c>
      <c r="Q49" s="15" t="s">
        <v>28</v>
      </c>
    </row>
    <row r="50" spans="1:17" ht="18" x14ac:dyDescent="0.35">
      <c r="B50" t="s">
        <v>32</v>
      </c>
      <c r="C50">
        <f>E35</f>
        <v>3.6496952516656238</v>
      </c>
      <c r="D50">
        <f>J35</f>
        <v>8.4779828530800572E-2</v>
      </c>
      <c r="E50">
        <f>O35</f>
        <v>4.0711673635930525</v>
      </c>
      <c r="F50">
        <f>T35</f>
        <v>5.0823721776130837</v>
      </c>
    </row>
    <row r="51" spans="1:17" ht="18" x14ac:dyDescent="0.35">
      <c r="B51" t="s">
        <v>33</v>
      </c>
      <c r="C51">
        <f>SQRT(SUMSQ(C49:C50))</f>
        <v>3.6496961535216328</v>
      </c>
      <c r="D51">
        <f>SQRT(SUMSQ(D49:D50))</f>
        <v>8.4780017254727807E-2</v>
      </c>
      <c r="E51">
        <f>SQRT(SUMSQ(E49:E50))</f>
        <v>4.0713960753512062</v>
      </c>
      <c r="F51">
        <f>SQRT(SUMSQ(F49:F50))</f>
        <v>5.0835034131763459</v>
      </c>
      <c r="H51" s="2" t="s">
        <v>34</v>
      </c>
      <c r="I51" s="2"/>
      <c r="J51" s="2">
        <f>SQRT(SUMSQ(J49,J43))</f>
        <v>0.24206388431815859</v>
      </c>
    </row>
    <row r="53" spans="1:17" ht="18" x14ac:dyDescent="0.35">
      <c r="A53" t="s">
        <v>35</v>
      </c>
      <c r="H53" s="4" t="s">
        <v>36</v>
      </c>
      <c r="I53" s="5"/>
      <c r="J53" s="5"/>
      <c r="K53" s="5"/>
      <c r="L53" s="5"/>
      <c r="M53" s="5"/>
      <c r="N53" s="5"/>
      <c r="O53" s="6"/>
    </row>
    <row r="54" spans="1:17" x14ac:dyDescent="0.25">
      <c r="H54" s="7"/>
      <c r="I54" s="8"/>
      <c r="J54" s="8"/>
      <c r="K54" s="8"/>
      <c r="L54" s="8"/>
      <c r="M54" s="8"/>
      <c r="N54" s="8"/>
      <c r="O54" s="9"/>
    </row>
    <row r="55" spans="1:17" x14ac:dyDescent="0.25">
      <c r="H55" s="7"/>
      <c r="I55" s="10" t="s">
        <v>4</v>
      </c>
      <c r="J55" s="10" t="s">
        <v>37</v>
      </c>
      <c r="K55" s="8"/>
      <c r="L55" s="8"/>
      <c r="M55" s="8"/>
      <c r="N55" s="8"/>
      <c r="O55" s="9"/>
    </row>
    <row r="56" spans="1:17" x14ac:dyDescent="0.25">
      <c r="H56" s="7"/>
      <c r="I56" s="16">
        <f>C9</f>
        <v>7.0300000000000001E-2</v>
      </c>
      <c r="J56" s="16">
        <f>I56*$J$51</f>
        <v>1.7017091067566548E-2</v>
      </c>
      <c r="K56" s="8"/>
      <c r="L56" s="8"/>
      <c r="M56" s="8"/>
      <c r="N56" s="8"/>
      <c r="O56" s="9"/>
    </row>
    <row r="57" spans="1:17" x14ac:dyDescent="0.25">
      <c r="H57" s="7"/>
      <c r="I57" s="16">
        <f>H9</f>
        <v>0.21099999999999999</v>
      </c>
      <c r="J57" s="16">
        <f>I57*$J$51</f>
        <v>5.1075479591131463E-2</v>
      </c>
      <c r="K57" s="8"/>
      <c r="L57" s="8"/>
      <c r="M57" s="8"/>
      <c r="N57" s="8"/>
      <c r="O57" s="9"/>
    </row>
    <row r="58" spans="1:17" x14ac:dyDescent="0.25">
      <c r="C58" t="s">
        <v>23</v>
      </c>
      <c r="D58" t="s">
        <v>24</v>
      </c>
      <c r="E58" t="s">
        <v>25</v>
      </c>
      <c r="F58" t="s">
        <v>26</v>
      </c>
      <c r="H58" s="7"/>
      <c r="I58" s="16">
        <f>M9</f>
        <v>1.06</v>
      </c>
      <c r="J58" s="16">
        <f>I58*$J$51</f>
        <v>0.25658771737724811</v>
      </c>
      <c r="K58" s="8"/>
      <c r="L58" s="8"/>
      <c r="M58" s="8"/>
      <c r="N58" s="8"/>
      <c r="O58" s="9"/>
    </row>
    <row r="59" spans="1:17" ht="18" x14ac:dyDescent="0.35">
      <c r="B59" t="s">
        <v>38</v>
      </c>
      <c r="C59">
        <f>F35</f>
        <v>2.5657357619209304E-3</v>
      </c>
      <c r="D59">
        <f>K35</f>
        <v>1.788854381999883E-4</v>
      </c>
      <c r="E59">
        <f>P35</f>
        <v>4.3154374054086467E-2</v>
      </c>
      <c r="F59">
        <f>U35</f>
        <v>0.10723805294763691</v>
      </c>
      <c r="H59" s="11"/>
      <c r="I59" s="17">
        <f>R9</f>
        <v>2.11</v>
      </c>
      <c r="J59" s="17">
        <f>I59*$J$51</f>
        <v>0.51075479591131456</v>
      </c>
      <c r="K59" s="12"/>
      <c r="L59" s="12"/>
      <c r="M59" s="12"/>
      <c r="N59" s="12"/>
      <c r="O59" s="13"/>
    </row>
    <row r="61" spans="1:17" x14ac:dyDescent="0.25">
      <c r="B61" t="s">
        <v>39</v>
      </c>
      <c r="D61">
        <v>99.8</v>
      </c>
      <c r="E61" t="s">
        <v>40</v>
      </c>
    </row>
    <row r="62" spans="1:17" ht="18" x14ac:dyDescent="0.35">
      <c r="B62" t="s">
        <v>41</v>
      </c>
      <c r="D62">
        <f>(100-D61)/2/SQRT(3)/100</f>
        <v>5.7735026918963404E-4</v>
      </c>
    </row>
    <row r="64" spans="1:17" ht="18" x14ac:dyDescent="0.35">
      <c r="B64" t="s">
        <v>42</v>
      </c>
      <c r="C64">
        <f>SQRT(SUMSQ($D$62,C59))</f>
        <v>2.6298922664879866E-3</v>
      </c>
      <c r="D64">
        <f>SQRT(SUMSQ($D$62,D59))</f>
        <v>6.0442810435431009E-4</v>
      </c>
      <c r="E64">
        <f>SQRT(SUMSQ($D$62,E59))</f>
        <v>4.3158235984958243E-2</v>
      </c>
      <c r="F64">
        <f>SQRT(SUMSQ($D$62,F59))</f>
        <v>0.10723960711105535</v>
      </c>
    </row>
    <row r="66" spans="1:6" ht="18" x14ac:dyDescent="0.35">
      <c r="A66" t="s">
        <v>43</v>
      </c>
    </row>
    <row r="68" spans="1:6" x14ac:dyDescent="0.25">
      <c r="C68" t="s">
        <v>23</v>
      </c>
      <c r="D68" t="s">
        <v>24</v>
      </c>
      <c r="E68" t="s">
        <v>25</v>
      </c>
      <c r="F68" t="s">
        <v>26</v>
      </c>
    </row>
    <row r="69" spans="1:6" ht="18" x14ac:dyDescent="0.35">
      <c r="B69" t="s">
        <v>44</v>
      </c>
      <c r="C69">
        <f>SQRT(SUMSQ(C51,C64))</f>
        <v>3.649697101043309</v>
      </c>
      <c r="D69">
        <f>SQRT(SUMSQ(D51,D64))</f>
        <v>8.4782171823121394E-2</v>
      </c>
      <c r="E69">
        <f>SQRT(SUMSQ(E51,E64))</f>
        <v>4.071624815195837</v>
      </c>
      <c r="F69">
        <f>SQRT(SUMSQ(F51,F64))</f>
        <v>5.0846344298394639</v>
      </c>
    </row>
    <row r="70" spans="1:6" x14ac:dyDescent="0.25">
      <c r="B70" t="s">
        <v>45</v>
      </c>
      <c r="C70">
        <f>2*C69</f>
        <v>7.299394202086618</v>
      </c>
      <c r="D70">
        <f>2*D69</f>
        <v>0.16956434364624279</v>
      </c>
      <c r="E70">
        <f>2*E69</f>
        <v>8.1432496303916739</v>
      </c>
      <c r="F70">
        <f>2*F69</f>
        <v>10.169268859678928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8193" r:id="rId4">
          <objectPr defaultSize="0" autoPict="0" r:id="rId5">
            <anchor moveWithCells="1">
              <from>
                <xdr:col>1</xdr:col>
                <xdr:colOff>276225</xdr:colOff>
                <xdr:row>1</xdr:row>
                <xdr:rowOff>152400</xdr:rowOff>
              </from>
              <to>
                <xdr:col>2</xdr:col>
                <xdr:colOff>523875</xdr:colOff>
                <xdr:row>3</xdr:row>
                <xdr:rowOff>114300</xdr:rowOff>
              </to>
            </anchor>
          </objectPr>
        </oleObject>
      </mc:Choice>
      <mc:Fallback>
        <oleObject progId="Equation.3" shapeId="8193" r:id="rId4"/>
      </mc:Fallback>
    </mc:AlternateContent>
    <mc:AlternateContent xmlns:mc="http://schemas.openxmlformats.org/markup-compatibility/2006">
      <mc:Choice Requires="x14">
        <oleObject progId="Equation.3" shapeId="8194" r:id="rId6">
          <objectPr defaultSize="0" autoPict="0" r:id="rId7">
            <anchor moveWithCells="1">
              <from>
                <xdr:col>1</xdr:col>
                <xdr:colOff>228600</xdr:colOff>
                <xdr:row>54</xdr:row>
                <xdr:rowOff>152400</xdr:rowOff>
              </from>
              <to>
                <xdr:col>2</xdr:col>
                <xdr:colOff>476250</xdr:colOff>
                <xdr:row>56</xdr:row>
                <xdr:rowOff>114300</xdr:rowOff>
              </to>
            </anchor>
          </objectPr>
        </oleObject>
      </mc:Choice>
      <mc:Fallback>
        <oleObject progId="Equation.3" shapeId="8194" r:id="rId6"/>
      </mc:Fallback>
    </mc:AlternateContent>
    <mc:AlternateContent xmlns:mc="http://schemas.openxmlformats.org/markup-compatibility/2006">
      <mc:Choice Requires="x14">
        <oleObject progId="Equation.3" shapeId="8195" r:id="rId8">
          <objectPr defaultSize="0" autoPict="0" r:id="rId9">
            <anchor moveWithCells="1">
              <from>
                <xdr:col>1</xdr:col>
                <xdr:colOff>295275</xdr:colOff>
                <xdr:row>44</xdr:row>
                <xdr:rowOff>133350</xdr:rowOff>
              </from>
              <to>
                <xdr:col>2</xdr:col>
                <xdr:colOff>542925</xdr:colOff>
                <xdr:row>46</xdr:row>
                <xdr:rowOff>95250</xdr:rowOff>
              </to>
            </anchor>
          </objectPr>
        </oleObject>
      </mc:Choice>
      <mc:Fallback>
        <oleObject progId="Equation.3" shapeId="8195" r:id="rId8"/>
      </mc:Fallback>
    </mc:AlternateContent>
    <mc:AlternateContent xmlns:mc="http://schemas.openxmlformats.org/markup-compatibility/2006">
      <mc:Choice Requires="x14">
        <oleObject progId="Equation.3" shapeId="8196" r:id="rId10">
          <objectPr defaultSize="0" autoPict="0" r:id="rId11">
            <anchor moveWithCells="1" sizeWithCells="1">
              <from>
                <xdr:col>10</xdr:col>
                <xdr:colOff>666750</xdr:colOff>
                <xdr:row>43</xdr:row>
                <xdr:rowOff>38100</xdr:rowOff>
              </from>
              <to>
                <xdr:col>16</xdr:col>
                <xdr:colOff>695325</xdr:colOff>
                <xdr:row>45</xdr:row>
                <xdr:rowOff>171450</xdr:rowOff>
              </to>
            </anchor>
          </objectPr>
        </oleObject>
      </mc:Choice>
      <mc:Fallback>
        <oleObject progId="Equation.3" shapeId="8196" r:id="rId10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FFB62C106F78469C806C037D817278" ma:contentTypeVersion="13" ma:contentTypeDescription="Loo uus dokument" ma:contentTypeScope="" ma:versionID="20fc030b08eeac799ac8e069fe290977">
  <xsd:schema xmlns:xsd="http://www.w3.org/2001/XMLSchema" xmlns:xs="http://www.w3.org/2001/XMLSchema" xmlns:p="http://schemas.microsoft.com/office/2006/metadata/properties" xmlns:ns3="e0230fc4-7e81-49eb-adea-dcda937fcdca" xmlns:ns4="df7b7060-ea25-4f60-b079-b5888ebf26e1" targetNamespace="http://schemas.microsoft.com/office/2006/metadata/properties" ma:root="true" ma:fieldsID="d731ee351c292c9066460b5011caf0f2" ns3:_="" ns4:_="">
    <xsd:import namespace="e0230fc4-7e81-49eb-adea-dcda937fcdca"/>
    <xsd:import namespace="df7b7060-ea25-4f60-b079-b5888ebf26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230fc4-7e81-49eb-adea-dcda937fcd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7b7060-ea25-4f60-b079-b5888ebf26e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Ühiskasutuse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Ühiskasutusse andmise üksikasjad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Vihjeräsi jagami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0230fc4-7e81-49eb-adea-dcda937fcdca" xsi:nil="true"/>
  </documentManagement>
</p:properties>
</file>

<file path=customXml/itemProps1.xml><?xml version="1.0" encoding="utf-8"?>
<ds:datastoreItem xmlns:ds="http://schemas.openxmlformats.org/officeDocument/2006/customXml" ds:itemID="{E0DE2BC8-063E-40FF-B12D-AD897E6005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086388-8BB4-4B6F-954E-11F048E8C0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230fc4-7e81-49eb-adea-dcda937fcdca"/>
    <ds:schemaRef ds:uri="df7b7060-ea25-4f60-b079-b5888ebf26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E2662F-3EDF-4BCA-9705-B28EFEBC241F}">
  <ds:schemaRefs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e0230fc4-7e81-49eb-adea-dcda937fcdca"/>
    <ds:schemaRef ds:uri="http://schemas.microsoft.com/office/infopath/2007/PartnerControls"/>
    <ds:schemaRef ds:uri="http://schemas.openxmlformats.org/package/2006/metadata/core-properties"/>
    <ds:schemaRef ds:uri="df7b7060-ea25-4f60-b079-b5888ebf26e1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ACE</vt:lpstr>
      <vt:lpstr>KET</vt:lpstr>
      <vt:lpstr>MEL</vt:lpstr>
      <vt:lpstr>IBU</vt:lpstr>
      <vt:lpstr>CAR</vt:lpstr>
      <vt:lpstr>FLU</vt:lpstr>
      <vt:lpstr>FIR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Koit Herodes</dc:creator>
  <cp:keywords/>
  <dc:description/>
  <cp:lastModifiedBy>Urve Soonets</cp:lastModifiedBy>
  <cp:revision/>
  <dcterms:created xsi:type="dcterms:W3CDTF">2012-01-12T16:11:28Z</dcterms:created>
  <dcterms:modified xsi:type="dcterms:W3CDTF">2023-06-07T11:09:56Z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0x010100B4FFB62C106F78469C806C037D817278</vt:lpwstr>
  </property>
  <property fmtid="{D5CDD505-2E9C-101B-9397-08002B2CF9AE}" pid="3" name="_activity">
    <vt:lpwstr/>
  </property>
</Properties>
</file>